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PartName="/xl/worksheets/sheet1.xml" ContentType="application/vnd.openxmlformats-officedocument.spreadsheetml.worksheet+xml"/>
  <Override PartName="/xl/worksheets/sheet2.xml" ContentType="application/vnd.openxmlformats-officedocument.spreadsheetml.worksheet+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omments1.xml" ContentType="application/vnd.openxmlformats-officedocument.spreadsheetml.comments+xml"/>
  <Override PartName="/xl/drawings/vmlDrawing1.xml" ContentType="application/vnd.openxmlformats-officedocument.vmlDrawing"/>
  <Override PartName="/xl/worksheets/sheet6.xml" ContentType="application/vnd.openxmlformats-officedocument.spreadsheetml.worksheet+xml"/>
  <Override PartName="/xl/comments2.xml" ContentType="application/vnd.openxmlformats-officedocument.spreadsheetml.comments+xml"/>
  <Override PartName="/xl/drawings/vmlDrawing2.xml" ContentType="application/vnd.openxmlformats-officedocument.vmlDrawing"/>
  <Override PartName="/xl/worksheets/sheet7.xml" ContentType="application/vnd.openxmlformats-officedocument.spreadsheetml.worksheet+xml"/>
  <Override PartName="/xl/comments3.xml" ContentType="application/vnd.openxmlformats-officedocument.spreadsheetml.comments+xml"/>
  <Override PartName="/xl/drawings/vmlDrawing3.xml" ContentType="application/vnd.openxmlformats-officedocument.vmlDrawing"/>
  <Override PartName="/xl/worksheets/sheet8.xml" ContentType="application/vnd.openxmlformats-officedocument.spreadsheetml.worksheet+xml"/>
  <Override PartName="/xl/worksheets/sheet9.xml" ContentType="application/vnd.openxmlformats-officedocument.spreadsheetml.worksheet+xml"/>
  <Override PartName="/xl/comments4.xml" ContentType="application/vnd.openxmlformats-officedocument.spreadsheetml.comments+xml"/>
  <Override PartName="/xl/drawings/vmlDrawing4.xml" ContentType="application/vnd.openxmlformats-officedocument.vmlDrawing"/>
  <Override PartName="/xl/sharedStrings.xml" ContentType="application/vnd.openxmlformats-officedocument.spreadsheetml.sharedStrings+xml"/>
  <Override PartName="/xl/styles.xml" ContentType="application/vnd.openxmlformats-officedocument.spreadsheetml.styles+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Target="xl/workbook.xml" Id="rId1" Type="http://schemas.openxmlformats.org/officeDocument/2006/relationships/officeDocument"/><Relationship Target="docProps/app.xml" Id="rId2" Type="http://schemas.openxmlformats.org/officeDocument/2006/relationships/extended-properties"/><Relationship Target="docProps/core.xml" Id="rId3" Type="http://schemas.openxmlformats.org/package/2006/relationships/metadata/core-properties"/></Relationships>
</file>

<file path=xl/workbook.xml><?xml version="1.0" encoding="utf-8"?>
<workbook xmlns="http://schemas.openxmlformats.org/spreadsheetml/2006/main" xmlns:r="http://schemas.openxmlformats.org/officeDocument/2006/relationships">
  <fileVersion appName="ZohoSheetWriter"/>
  <bookViews>
    <workbookView windowHeight="8192" windowWidth="16384"/>
  </bookViews>
  <sheets>
    <sheet name="Intro" r:id="rId1" sheetId="1"/>
    <sheet name="Dashboard_Summary" r:id="rId2" sheetId="2"/>
    <sheet name="Unified_Risk_Assessment" r:id="rId3" sheetId="3"/>
    <sheet name="Historical_Data" r:id="rId4" sheetId="4"/>
    <sheet name="Scenario_Modeling" r:id="rId5" sheetId="5"/>
    <sheet name="Loss_Exceedance_Probability" r:id="rId6" sheetId="6"/>
    <sheet name="Investment_Prioritization" r:id="rId7" sheetId="7"/>
    <sheet name="Insurance_Analysis" r:id="rId8" sheetId="8"/>
    <sheet name="Budget_Forecast" r:id="rId9" sheetId="9"/>
  </sheets>
  <definedNames>
    <definedName name="InvNames">'Investment_Prioritization'!$A$2:$A$200</definedName>
    <definedName name="InsNames">'Insurance_Analysis'!$A$2:$A$200</definedName>
  </definedNames>
  <extLst/>
</workbook>
</file>

<file path=xl/comments1.xml><?xml version="1.0" encoding="utf-8"?>
<comments xmlns="http://schemas.openxmlformats.org/spreadsheetml/2006/main">
  <authors>
    <author/>
  </authors>
  <commentList>
    <comment ref="C1" authorId="0">
      <text>
        <t xml:space="preserve">Adjust your EF multiplier to based to see how EAL will reduce if only some percentage of the business in damaged
</t>
      </text>
    </comment>
  </commentList>
</comments>
</file>

<file path=xl/comments2.xml><?xml version="1.0" encoding="utf-8"?>
<comments xmlns="http://schemas.openxmlformats.org/spreadsheetml/2006/main">
  <authors>
    <author/>
  </authors>
  <commentList>
    <comment ref="L1" authorId="0">
      <text>
        <t xml:space="preserve">Instructions: Run your own Monte Carlo simulation in col L and replace values to freeze in column K 
</t>
      </text>
    </comment>
  </commentList>
</comments>
</file>

<file path=xl/comments3.xml><?xml version="1.0" encoding="utf-8"?>
<comments xmlns="http://schemas.openxmlformats.org/spreadsheetml/2006/main">
  <authors>
    <author/>
  </authors>
  <commentList>
    <comment ref="L1" authorId="0">
      <text>
        <t xml:space="preserve">Rate how aligned the rest of the C-suite may be with this investment
</t>
      </text>
    </comment>
  </commentList>
</comments>
</file>

<file path=xl/comments4.xml><?xml version="1.0" encoding="utf-8"?>
<comments xmlns="http://schemas.openxmlformats.org/spreadsheetml/2006/main">
  <authors>
    <author/>
  </authors>
  <commentList>
    <comment ref="A7" authorId="0">
      <text>
        <t xml:space="preserve">Enter either the security investment or insurance plan that you want to budget for
</t>
      </text>
    </comment>
    <comment ref="B7" authorId="0">
      <text>
        <t xml:space="preserve">Choose which sheet your Line Item is associated with 
</t>
      </text>
    </comment>
    <comment ref="D7" authorId="0">
      <text>
        <t xml:space="preserve">Add the Source row ID associated with the Line Item so costs can be pulled here
</t>
      </text>
    </comment>
  </commentList>
</comments>
</file>

<file path=xl/sharedStrings.xml><?xml version="1.0" encoding="utf-8"?>
<sst xmlns="http://schemas.openxmlformats.org/spreadsheetml/2006/main" count="181" uniqueCount="181">
  <si>
    <t>Welcome to the Risk Metrics Engine for Enterprises- Created by Tanya Austin- Cybersecurity specialist @ ManageEngine</t>
  </si>
  <si>
    <t>Companion Guide PDF</t>
  </si>
  <si>
    <r>
      <rPr>
        <b/>
        <u/>
        <sz val="11"/>
        <rFont val="Calibri"/>
      </rPr>
      <t>How to Use the Risk Metrics Engine</t>
    </r>
    <r>
      <t xml:space="preserve">
</t>
    </r>
    <r>
      <rPr>
        <b/>
        <sz val="11"/>
        <rFont val="Calibri"/>
      </rPr>
      <t>Phase 1: Establish baseline risk</t>
    </r>
    <r>
      <t xml:space="preserve">
Go to Unified_Risk_Assessment.
Enter each Risk Event and all associated Financial Inputs (Recovery Cost, Downtime, Regulatory Fees, etc.). The engine automatically calculates AV and SLE at exposure factor 1.0 or 100% 
Input annual Attempts for a risk scenario and annual successes for that risk scenario from your SIEM telemetry. 
Go to Historical_Data.
Enter the Incident Count (successes only) for the past years for each risk scenario.
The engine blends Telemetry (70%), Historical (30%),  to calculate the final ARO_Composite in the Unified_Risk_Assessment
Review Unified_Risk_Assessment and Dashboard_Summary.
Verify the final EAL for each risk and the Total EAL (CRE) on the dashboard.
</t>
    </r>
    <r>
      <rPr>
        <b/>
        <sz val="11"/>
        <rFont val="Calibri"/>
      </rPr>
      <t>Phase 2: Prioritize, stress test, and insure</t>
    </r>
    <r>
      <t xml:space="preserve">
Go to Investment_Prioritization.
List planned Security Controls (e.g., MFA, Backup Automation).
Crucially, copy and paste the exact Scenario Name from the Unified_Risk_Assessment
Enter the Estimated Cost (CAPEX), Annual Operating Cost (OPEX) and the expected Expected EAL After Investment (the target mitigated risk).
Review the calculated ROI and Priority Score.You can choose to make your investments based on the priority score.
Go to Scenario_Modeling.
Use the predefined scenarios (Severe Case, Extreme Case) to stress-test your Total EAL under potential adverse or improved conditions.
Go to Loss_Exceedance_Probability.
Review the automatically generated LEP curve based on the data 
Examine the VaR and CVaR metrics to understand your tail risk. If you modify your data, you can copy the live MC simulation results (Column L) into Column K to freeze the simulation for reporting.
Go to Insurance_Analysis.
Input the details of your insurance policies: Coverage Limit, Deductible, Co-Insurance, and Annual Premium.
Use the EAL Choice dropdown to analyze the policy against the original Baseline EAL or the Use Investment EAL (the risk after security controls are applied).
Use the Deductible sensitivity analysis block (by entering the Policy Row ID) to find the optimal deductible.
</t>
    </r>
    <r>
      <rPr>
        <b/>
        <sz val="11"/>
        <rFont val="Calibri"/>
      </rPr>
      <t>Phase 3: Finalize budget</t>
    </r>
    <r>
      <t xml:space="preserve">
Go to Budget_Forecast.
Enter each Line Item (e.g., MFA Implementation, Cyber Gold Plan).
Select the Category (Investment or Insurance).
Crucially, enter the Source Row/ID (the row number from the Investment_Prioritization or Insurance_Analysis sheet) to pull the costs automatically.
If the Category is Investment choose the CAPEX distribution split in the cell above the table in O2.
Review the outputs.
The sheet provides the Budget Summary for Year 1 and the Projected Total for Year 2, incorporating a 5% OPEX growth and 10% Insurance premium growth. This summary is ready for the finance department.</t>
    </r>
  </si>
  <si>
    <t>Creator Contact</t>
  </si>
  <si>
    <r>
      <t xml:space="preserve">Email: </t>
    </r>
    <r>
      <t>tanya.v@zohocorp.com</t>
    </r>
  </si>
  <si>
    <t>Linkedin</t>
  </si>
  <si>
    <t>Feel free to DM me on Linkedin or email me for queries or issues with the Engine</t>
  </si>
  <si>
    <t>Risk Quantified Dashboard</t>
  </si>
  <si>
    <t>Total Expected Annual Loss (EAL)</t>
  </si>
  <si>
    <t>Top Risk by EAL</t>
  </si>
  <si>
    <t>Third party vendor breach</t>
  </si>
  <si>
    <t>Average ARO</t>
  </si>
  <si>
    <t>Business Impact Value (BIV)</t>
  </si>
  <si>
    <t>Risk Scenario Description</t>
  </si>
  <si>
    <t>Asset Restoration Cost</t>
  </si>
  <si>
    <t>Operational Downtime Duration (Hours)</t>
  </si>
  <si>
    <t>Revenue Loss per Hour due to Downtime (C)</t>
  </si>
  <si>
    <t>Regulatory/Legal Costs (D)</t>
  </si>
  <si>
    <t>Customer Churn Rate</t>
  </si>
  <si>
    <t>Annual Gross Revenue</t>
  </si>
  <si>
    <t>Business Impact Value (A+B*C+D+E*F)</t>
  </si>
  <si>
    <t>Exposure factor (set to 1.0 globally for all risks)</t>
  </si>
  <si>
    <t>Risk Event frequency in a year/ Annual rate of occurence (ARO)</t>
  </si>
  <si>
    <t>Single Loss Expectancy (SLE) (AssumingExposure factor of 1.0)</t>
  </si>
  <si>
    <t xml:space="preserve">Expected Annual Loss (EAL) </t>
  </si>
  <si>
    <t>Cumulative Risk Exposure</t>
  </si>
  <si>
    <t>No. of attempts of risk event in a year</t>
  </si>
  <si>
    <t>No. of Successes of risk event in a year</t>
  </si>
  <si>
    <t xml:space="preserve"> Smoothed values (to avoid zero)</t>
  </si>
  <si>
    <t>ARO_Telemetry (Event Frequency based on telemetry)</t>
  </si>
  <si>
    <t>ARO_Composite (Composite Event Frequency Estimate)</t>
  </si>
  <si>
    <t>Historical_ARO (Event Frequency based on history of occurences)</t>
  </si>
  <si>
    <t>Ransomware on critical systems</t>
  </si>
  <si>
    <t>Phishing leading to credential theft</t>
  </si>
  <si>
    <t>Cloud misconfiguration exposure</t>
  </si>
  <si>
    <t>Insider data exfiltration</t>
  </si>
  <si>
    <t>Ransomware on endpoint</t>
  </si>
  <si>
    <t/>
  </si>
  <si>
    <t>IF(IF(N(R[0]C[-1])&gt;0;#REF!;0)+IF(N(R[0]C[1])&gt;0;#REF!;0)+IF(N(R[0]C[2])&gt;0;#REF!;0)=0;"";(IF(N(R[0]C[-1])&gt;0;N(R[0]C[-1])*#REF!;0)+IF(N(R[0]C[1])&gt;0;N(R[0]C[1])*#REF!;0)+IF(N(R[0]C[2])&gt;0;N(R[0]C[2])*#REF!;0))/(IF(N(R[0]C[-1])&gt;0;#REF!;0)+IF(N(R[0]C[1])&gt;0;#REF!;0)+IF(N(R[0]C[2])&gt;0;#REF!;0)))</t>
  </si>
  <si>
    <t>Incident Count – Year 1</t>
  </si>
  <si>
    <t>Incident Count – Year 2</t>
  </si>
  <si>
    <t>Incident Count – Year 3</t>
  </si>
  <si>
    <t>Incident Count – Year 4</t>
  </si>
  <si>
    <t>Incident Count – Year 5</t>
  </si>
  <si>
    <t>Incident Count – Year 6</t>
  </si>
  <si>
    <t>Incident Count – Year 7</t>
  </si>
  <si>
    <t>Number of Historical Years Available</t>
  </si>
  <si>
    <t>Total Historical Incidents</t>
  </si>
  <si>
    <t>Normalized Annual Frequency</t>
  </si>
  <si>
    <t>Smoothed Annual Frequency Estimate</t>
  </si>
  <si>
    <t>Enter number of security incidents occured for each risk scenario over the past 7 years. Enter 0 if data is not present</t>
  </si>
  <si>
    <t>Scenario</t>
  </si>
  <si>
    <t xml:space="preserve">Annual rate of occurence Multiplier </t>
  </si>
  <si>
    <t>Exposure factor Multiplier</t>
  </si>
  <si>
    <t>EAL - Ransomware on critical systems</t>
  </si>
  <si>
    <t>EAL - Phishing leading to credential theft</t>
  </si>
  <si>
    <t>EAL - Cloud misconfiguration exposure</t>
  </si>
  <si>
    <t>EAL - Insider data exfiltration</t>
  </si>
  <si>
    <t>EAL - Third party vendor breach</t>
  </si>
  <si>
    <t>Best Case</t>
  </si>
  <si>
    <t>Base Case</t>
  </si>
  <si>
    <t>Severe Case</t>
  </si>
  <si>
    <t>Extreme Case</t>
  </si>
  <si>
    <t>Threshold Loss (USD)</t>
  </si>
  <si>
    <t>Mean EAL</t>
  </si>
  <si>
    <t>Median EAL</t>
  </si>
  <si>
    <t>Std Dev (Assumed)</t>
  </si>
  <si>
    <t>LEP (%) Parametric method</t>
  </si>
  <si>
    <t>LEP % according to Montercarlo Simulation</t>
  </si>
  <si>
    <t>Parameters of log-normal dist</t>
  </si>
  <si>
    <t>Sim no.</t>
  </si>
  <si>
    <t>Simulated Loss (USD)(Frozen for sample data)</t>
  </si>
  <si>
    <t>Simulation (LIVE)</t>
  </si>
  <si>
    <t>Value at Risk Calculations (extreme losses )</t>
  </si>
  <si>
    <t xml:space="preserve">Instructions: Run your own Monte Carlo simulation in column L and replace values to freeze in column K </t>
  </si>
  <si>
    <t>VaR 95</t>
  </si>
  <si>
    <t>VaR 99</t>
  </si>
  <si>
    <t>VaR 99.5</t>
  </si>
  <si>
    <t>CVaR 95</t>
  </si>
  <si>
    <t>CVaR 99</t>
  </si>
  <si>
    <t>$10,000,0000</t>
  </si>
  <si>
    <t xml:space="preserve"> </t>
  </si>
  <si>
    <t>Security Control</t>
  </si>
  <si>
    <t>Associated Risk Scenario</t>
  </si>
  <si>
    <t>Expected Annual Loss Before Control (($)</t>
  </si>
  <si>
    <t>Expected Annual Loss After Control ($)</t>
  </si>
  <si>
    <t>Annual Risk Reduction (EAL Reduced) ($)</t>
  </si>
  <si>
    <t>Initial Capital Expenditure</t>
  </si>
  <si>
    <t>Ongoing Operating Cost($)</t>
  </si>
  <si>
    <t>Time to Implement (months)</t>
  </si>
  <si>
    <t>Implementation Complexity (1-5)</t>
  </si>
  <si>
    <t>Resource Requirement (1-5)</t>
  </si>
  <si>
    <t>Regulatory Impact (Y/N)</t>
  </si>
  <si>
    <t>Strategic Alignment (1-5)</t>
  </si>
  <si>
    <t>ROI (%)</t>
  </si>
  <si>
    <t>Priority Score</t>
  </si>
  <si>
    <t>Recommendation</t>
  </si>
  <si>
    <t>Scoring Notes</t>
  </si>
  <si>
    <t>Immutable backup automation</t>
  </si>
  <si>
    <t>Low</t>
  </si>
  <si>
    <t>Weights: RiskReduction=0.5, Cost=0.25, Complexity=0.15, Strategic=0.10</t>
  </si>
  <si>
    <t>MFA</t>
  </si>
  <si>
    <t>High</t>
  </si>
  <si>
    <t>Fill Scenario Name exactly as in Unified_Risk_Assessment column A</t>
  </si>
  <si>
    <t>Security control 2</t>
  </si>
  <si>
    <t>Medium</t>
  </si>
  <si>
    <t>Enter Expected EAL After Investment (manual estimate) to compute reduction</t>
  </si>
  <si>
    <t>Priority Score normalized relative to rows 2-25</t>
  </si>
  <si>
    <t>Policy Name</t>
  </si>
  <si>
    <t>Scenario Name</t>
  </si>
  <si>
    <t>Baseline EAL ($)</t>
  </si>
  <si>
    <t>Coverage Limit ($)</t>
  </si>
  <si>
    <t>Deductible ($)</t>
  </si>
  <si>
    <t>Co-Insurance (%)</t>
  </si>
  <si>
    <t>Annual Premium ($)</t>
  </si>
  <si>
    <t>Expected Loss Before Insurance ($)</t>
  </si>
  <si>
    <t>Expected Insurer Payout ($)</t>
  </si>
  <si>
    <t>Expected Uninsured Loss ($)</t>
  </si>
  <si>
    <t>Net Cost of Risk (Total residual risk cost after controls)</t>
  </si>
  <si>
    <t>Net Benefit (Avoided Loss) ($)</t>
  </si>
  <si>
    <t>Return on Risk Transfer (How many dollars saved for each dollar spent)</t>
  </si>
  <si>
    <t>Tail-Adjusted Loss Allocation ($)</t>
  </si>
  <si>
    <t>EAL Choice</t>
  </si>
  <si>
    <t>Deductible sensitivity analysis(select Policy row in cell Q2)</t>
  </si>
  <si>
    <t>EAL_to_use</t>
  </si>
  <si>
    <t>Audit (Use this column to verify which EAL was used)</t>
  </si>
  <si>
    <t>Original_Baseline_EAL</t>
  </si>
  <si>
    <t>LEP Integration / 95th Percentile</t>
  </si>
  <si>
    <t>Cyber Gold Plan</t>
  </si>
  <si>
    <t>Use Investment EAL</t>
  </si>
  <si>
    <t xml:space="preserve">Policy Row </t>
  </si>
  <si>
    <t>Investment</t>
  </si>
  <si>
    <t>Scenario Name for LEP pull (enter here)</t>
  </si>
  <si>
    <t>Deductible (Rs)</t>
  </si>
  <si>
    <t>Insurer Payout</t>
  </si>
  <si>
    <t>Uninsured Loss</t>
  </si>
  <si>
    <t>Total Cost (Premium + Uninsured)</t>
  </si>
  <si>
    <t>Net Benefit</t>
  </si>
  <si>
    <t>95th Percentile Expected Loss (if present)</t>
  </si>
  <si>
    <t>Baseline</t>
  </si>
  <si>
    <t>Use Baseline EAL</t>
  </si>
  <si>
    <t>Coverage limit optimization(enter Policy row in cell Q17)</t>
  </si>
  <si>
    <t>Policy Row</t>
  </si>
  <si>
    <t>Coverage Limit (Rs)</t>
  </si>
  <si>
    <t>Total Cost</t>
  </si>
  <si>
    <t>Choose column O dropdown to determine CAPEX split across quarters.</t>
  </si>
  <si>
    <t>Option 2 - Q1+Q2 split</t>
  </si>
  <si>
    <t>OPEX GROWTH RATE</t>
  </si>
  <si>
    <t>Insurance Premium Growth Rate</t>
  </si>
  <si>
    <r>
      <rPr>
        <b/>
        <sz val="11"/>
        <rFont val="Calibri"/>
      </rPr>
      <t>Instructions:</t>
    </r>
    <r>
      <t xml:space="preserve">
1) For investments, enter the investment name in 'Budget Item' exactly as in Investment_Prioritization sheet (col A).
2) For insurance, enter the policy name exactly as in Insurance_Analysis sheet (col A) in the Budget Item column.
3) </t>
    </r>
    <r>
      <rPr>
        <sz val="11"/>
        <color rgb="FFE31414"/>
        <rFont val="Calibri"/>
      </rPr>
      <t>Enter the Source Row/ID</t>
    </r>
    <r>
      <t xml:space="preserve"> as the row number on the referenced sheet (e.g., 2). This allows the sheet to pull costs automatically.
4) CAPEX is pulled from Investment_Prioritization Estimated Cost (col F). OPEX pulled from Investment_Prioritization Annual Operating Cost (col G) or Insurance_Analysis Annual Premium (col G).</t>
    </r>
    <r>
      <rPr>
        <sz val="11"/>
        <color rgb="FFE31414"/>
        <rFont val="Calibri"/>
      </rPr>
      <t xml:space="preserve">If you choose Investment in the Category dropdown, you will need to select an additional drop down available in cell O1. </t>
    </r>
    <r>
      <t>This cell allows you to choose how you want capital expenditure (CAPEX) distributed across different quarters of the year. This is not needed if you choose an Insurance item since insurance costs dont need CAPEX and only rely on operational expenditure (OPEX)</t>
    </r>
  </si>
  <si>
    <t>Budget Item</t>
  </si>
  <si>
    <t>Category</t>
  </si>
  <si>
    <t xml:space="preserve">Associated Risk Event Scenario </t>
  </si>
  <si>
    <t>Source Row/ID</t>
  </si>
  <si>
    <t>One-time CAPEX ($)</t>
  </si>
  <si>
    <t>Annual OPEX ($)</t>
  </si>
  <si>
    <t>Year1 Q1</t>
  </si>
  <si>
    <t>Year1 Q2</t>
  </si>
  <si>
    <t>Year1 Q3</t>
  </si>
  <si>
    <t>Year1 Q4</t>
  </si>
  <si>
    <t>Year1 Total</t>
  </si>
  <si>
    <t>Year 2 Total (Projection)</t>
  </si>
  <si>
    <t>Notes</t>
  </si>
  <si>
    <t>Backup Automation</t>
  </si>
  <si>
    <t>Insurance</t>
  </si>
  <si>
    <t>EDR hardening</t>
  </si>
  <si>
    <t>Budget Summary (Year1)</t>
  </si>
  <si>
    <t>Total CAPEX (Year1)</t>
  </si>
  <si>
    <t>Total OPEX (Year1)</t>
  </si>
  <si>
    <t>Total Insurance Premiums (Year1)</t>
  </si>
  <si>
    <t>Total Year1 Cost (CAPEX + OPEX + Premiums)</t>
  </si>
  <si>
    <t>Quarterly Cashflow (Year1)</t>
  </si>
  <si>
    <t>Q1 Total</t>
  </si>
  <si>
    <t>Q2 Total</t>
  </si>
  <si>
    <t>Q3 Total</t>
  </si>
  <si>
    <t>Q4 Total</t>
  </si>
  <si>
    <t>Total Year1 Cashflow (Q1..Q4)</t>
  </si>
  <si>
    <t>Notes:</t>
  </si>
  <si>
    <t>1) CAPEX is pulled from Investment_Prioritization Estimated Cost (col F).</t>
  </si>
  <si>
    <t>2) OPEX is pulled from Investment_Prioritization Annual Operating Cost (col G) or Insurance_Analysis Annual Premium (col G).</t>
  </si>
  <si>
    <t>3) Year1 Q1..Q4 split assumes even distribution of CAPEX across quarters. Adjust manually per project timing.</t>
  </si>
</sst>
</file>

<file path=xl/styles.xml><?xml version="1.0" encoding="utf-8"?>
<styleSheet xmlns="http://schemas.openxmlformats.org/spreadsheetml/2006/main">
  <numFmts count="10">
    <numFmt formatCode="&quot;$&quot;#,##0" numFmtId="164"/>
    <numFmt formatCode="#0.0" numFmtId="165"/>
    <numFmt formatCode="&quot;$&quot;#,##0.00" numFmtId="166"/>
    <numFmt formatCode="#0%" numFmtId="167"/>
    <numFmt formatCode="mm/dd/yyyy" numFmtId="168"/>
    <numFmt formatCode="#0" numFmtId="169"/>
    <numFmt formatCode="#0.00" numFmtId="170"/>
    <numFmt formatCode="[&gt;0]_(&quot;$&quot;* #,##0_);[&lt;0]_(&quot;$&quot;* (#,##0);_(&quot;$&quot;* &quot;-&quot;#??_)" numFmtId="171"/>
    <numFmt formatCode="#0.00%" numFmtId="172"/>
    <numFmt formatCode="#0.0%" numFmtId="173"/>
  </numFmts>
  <fonts count="16">
    <font>
      <sz val="11"/>
      <color rgb="FF000000"/>
      <name val="Calibri"/>
    </font>
    <font>
      <b/>
      <sz val="14"/>
      <name val="Calibri"/>
    </font>
    <font>
      <sz val="11"/>
      <name val="Calibri"/>
    </font>
    <font>
      <b/>
      <sz val="11"/>
      <name val="Calibri"/>
    </font>
    <font>
      <b/>
      <u/>
      <sz val="11"/>
      <color rgb="FF0563C1"/>
      <name val="Calibri"/>
    </font>
    <font>
      <sz val="11"/>
      <name val="Calibri"/>
    </font>
    <font>
      <b/>
      <sz val="20"/>
      <name val="Calibri"/>
    </font>
    <font>
      <sz val="20"/>
      <name val="Calibri"/>
    </font>
    <font>
      <b/>
      <sz val="18"/>
      <name val="Calibri"/>
    </font>
    <font>
      <b/>
      <sz val="11"/>
      <name val="Calibri"/>
    </font>
    <font>
      <b/>
      <sz val="11"/>
      <color rgb="FFE31414"/>
      <name val="Calibri"/>
    </font>
    <font>
      <sz val="11"/>
      <color rgb="FFE31414"/>
      <name val="Calibri"/>
    </font>
    <font>
      <sz val="11"/>
      <name val="Calibri"/>
    </font>
    <font>
      <sz val="11"/>
      <color rgb="FFE31414"/>
      <name val="Calibri"/>
    </font>
    <font>
      <sz val="11"/>
      <name val="Google Sans Text"/>
    </font>
    <font>
      <sz val="11"/>
      <name val="Calibri"/>
    </font>
  </fonts>
  <fills count="15">
    <fill>
      <patternFill patternType="none"/>
    </fill>
    <fill>
      <patternFill patternType="gray125"/>
    </fill>
    <fill>
      <patternFill patternType="solid">
        <fgColor rgb="FFB7DEE8"/>
        <bgColor rgb="FFB7DEE8"/>
      </patternFill>
    </fill>
    <fill>
      <patternFill patternType="solid">
        <fgColor rgb="FFD7E4BD"/>
        <bgColor rgb="FFD7E4BD"/>
      </patternFill>
    </fill>
    <fill>
      <patternFill patternType="solid">
        <fgColor rgb="FF9BBB59"/>
        <bgColor rgb="FF9BBB59"/>
      </patternFill>
    </fill>
    <fill>
      <patternFill patternType="solid">
        <fgColor rgb="FFFFFFFF"/>
        <bgColor rgb="FFFFFFFF"/>
      </patternFill>
    </fill>
    <fill>
      <patternFill patternType="solid">
        <fgColor rgb="FF00B0F0"/>
        <bgColor rgb="FF00B0F0"/>
      </patternFill>
    </fill>
    <fill>
      <patternFill patternType="solid">
        <fgColor rgb="FFD99694"/>
        <bgColor rgb="FFD99694"/>
      </patternFill>
    </fill>
    <fill>
      <patternFill patternType="solid">
        <fgColor rgb="FFD5D0B5"/>
        <bgColor rgb="FFD5D0B5"/>
      </patternFill>
    </fill>
    <fill>
      <patternFill patternType="solid">
        <fgColor rgb="FFF2DCDB"/>
        <bgColor rgb="FFF2DCDB"/>
      </patternFill>
    </fill>
    <fill>
      <patternFill patternType="solid">
        <fgColor rgb="FFFAC090"/>
        <bgColor rgb="FFFAC090"/>
      </patternFill>
    </fill>
    <fill>
      <patternFill patternType="solid">
        <fgColor rgb="FFB3A2C7"/>
        <bgColor rgb="FFB3A2C7"/>
      </patternFill>
    </fill>
    <fill>
      <patternFill patternType="solid">
        <fgColor rgb="FFE6E0EC"/>
        <bgColor rgb="FFE6E0EC"/>
      </patternFill>
    </fill>
    <fill>
      <patternFill patternType="solid">
        <fgColor rgb="FFF79646"/>
        <bgColor rgb="FFF79646"/>
      </patternFill>
    </fill>
    <fill>
      <patternFill patternType="solid">
        <fgColor rgb="FF8EB4E3"/>
        <bgColor rgb="FF8EB4E3"/>
      </patternFill>
    </fill>
  </fills>
  <borders count="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borderId="0" fillId="0" fontId="0" numFmtId="0" xfId="0">
      <alignment vertical="bottom"/>
    </xf>
  </cellStyleXfs>
  <cellXfs count="131">
    <xf borderId="0" fillId="0" fontId="0" numFmtId="0" xfId="0">
      <alignment vertical="bottom"/>
    </xf>
    <xf borderId="0" fillId="0" fontId="1" numFmtId="0" xfId="0">
      <alignment vertical="bottom"/>
    </xf>
    <xf borderId="0" fillId="0" fontId="2" numFmtId="0" xfId="0">
      <alignment vertical="bottom"/>
    </xf>
    <xf borderId="1" fillId="0" fontId="2" numFmtId="0" xfId="0">
      <alignment vertical="bottom" wrapText="1"/>
    </xf>
    <xf borderId="2" fillId="0" fontId="2" numFmtId="0" xfId="0">
      <alignment vertical="bottom"/>
    </xf>
    <xf borderId="3" fillId="0" fontId="2" numFmtId="0" xfId="0">
      <alignment vertical="bottom"/>
    </xf>
    <xf borderId="0" fillId="0" fontId="3" numFmtId="0" xfId="0">
      <alignment vertical="bottom"/>
    </xf>
    <xf borderId="0" fillId="0" fontId="4" numFmtId="0" xfId="0">
      <alignment vertical="bottom"/>
    </xf>
    <xf borderId="0" fillId="0" fontId="5" numFmtId="0" xfId="0">
      <alignment vertical="bottom"/>
    </xf>
    <xf borderId="0" fillId="0" fontId="5" numFmtId="0" xfId="0">
      <alignment vertical="center" wrapText="1"/>
    </xf>
    <xf borderId="0" fillId="0" fontId="5" numFmtId="0" xfId="0">
      <alignment horizontal="center" vertical="center" wrapText="1"/>
    </xf>
    <xf borderId="0" fillId="2" fontId="6" numFmtId="0" xfId="0">
      <alignment vertical="center" wrapText="1"/>
    </xf>
    <xf borderId="0" fillId="0" fontId="7" numFmtId="0" xfId="0">
      <alignment horizontal="center" vertical="center" wrapText="1"/>
    </xf>
    <xf borderId="0" fillId="0" fontId="7" numFmtId="0" xfId="0">
      <alignment vertical="center" wrapText="1"/>
    </xf>
    <xf borderId="0" fillId="0" fontId="8" numFmtId="0" xfId="0">
      <alignment vertical="center" wrapText="1"/>
    </xf>
    <xf borderId="4" fillId="0" fontId="9" numFmtId="0" xfId="0">
      <alignment vertical="center" wrapText="1"/>
    </xf>
    <xf borderId="4" fillId="0" fontId="5" numFmtId="164" xfId="0">
      <alignment horizontal="center" vertical="center" wrapText="1"/>
    </xf>
    <xf borderId="4" fillId="0" fontId="5" numFmtId="0" xfId="0">
      <alignment horizontal="center" vertical="center" wrapText="1"/>
    </xf>
    <xf borderId="4" fillId="0" fontId="5" numFmtId="165" xfId="0">
      <alignment horizontal="center" vertical="center" wrapText="1"/>
    </xf>
    <xf borderId="4" fillId="0" fontId="5" numFmtId="0" xfId="0">
      <alignment horizontal="left" vertical="center" wrapText="1"/>
    </xf>
    <xf borderId="4" fillId="0" fontId="5" numFmtId="166" xfId="0">
      <alignment horizontal="center" vertical="center" wrapText="1"/>
    </xf>
    <xf borderId="4" fillId="0" fontId="5" numFmtId="167" xfId="0">
      <alignment horizontal="center" vertical="center" wrapText="1"/>
    </xf>
    <xf borderId="4" fillId="3" fontId="5" numFmtId="164" xfId="0">
      <alignment horizontal="center" vertical="center" wrapText="1"/>
    </xf>
    <xf borderId="4" fillId="3" fontId="5" numFmtId="0" xfId="0">
      <alignment horizontal="center" vertical="center" wrapText="1"/>
    </xf>
    <xf borderId="4" fillId="3" fontId="5" numFmtId="168" xfId="0">
      <alignment horizontal="center" vertical="center" wrapText="1"/>
    </xf>
    <xf borderId="4" fillId="3" fontId="5" numFmtId="169" xfId="0">
      <alignment horizontal="center" vertical="center" wrapText="1"/>
    </xf>
    <xf borderId="4" fillId="3" fontId="5" numFmtId="166" xfId="0">
      <alignment horizontal="center" vertical="center" wrapText="1"/>
    </xf>
    <xf borderId="4" fillId="3" fontId="5" numFmtId="170" xfId="0">
      <alignment horizontal="center" vertical="center" wrapText="1"/>
    </xf>
    <xf borderId="0" fillId="0" fontId="2" numFmtId="0" xfId="0">
      <alignment horizontal="center" vertical="center"/>
    </xf>
    <xf borderId="4" fillId="2" fontId="9" numFmtId="0" xfId="0">
      <alignment horizontal="left" vertical="center" wrapText="1"/>
    </xf>
    <xf borderId="4" fillId="2" fontId="9" numFmtId="166" xfId="0">
      <alignment horizontal="center" vertical="center" wrapText="1"/>
    </xf>
    <xf borderId="4" fillId="2" fontId="9" numFmtId="0" xfId="0">
      <alignment horizontal="center" vertical="center" wrapText="1"/>
    </xf>
    <xf borderId="4" fillId="2" fontId="9" numFmtId="164" xfId="0">
      <alignment horizontal="center" vertical="center" wrapText="1"/>
    </xf>
    <xf borderId="4" fillId="2" fontId="9" numFmtId="167" xfId="0">
      <alignment horizontal="center" vertical="center" wrapText="1"/>
    </xf>
    <xf borderId="4" fillId="4" fontId="9" numFmtId="164" xfId="0">
      <alignment horizontal="center" vertical="center" wrapText="1"/>
    </xf>
    <xf borderId="4" fillId="4" fontId="9" numFmtId="0" xfId="0">
      <alignment horizontal="center" vertical="center" wrapText="1"/>
    </xf>
    <xf borderId="4" fillId="4" fontId="9" numFmtId="168" xfId="0">
      <alignment horizontal="center" vertical="center" wrapText="1"/>
    </xf>
    <xf borderId="4" fillId="4" fontId="9" numFmtId="169" xfId="0">
      <alignment horizontal="center" vertical="center" wrapText="1"/>
    </xf>
    <xf borderId="4" fillId="4" fontId="9" numFmtId="166" xfId="0">
      <alignment horizontal="center" vertical="center" wrapText="1"/>
    </xf>
    <xf borderId="4" fillId="4" fontId="10" numFmtId="166" xfId="0">
      <alignment horizontal="center" vertical="center" wrapText="1"/>
    </xf>
    <xf borderId="4" fillId="4" fontId="9" numFmtId="170" xfId="0">
      <alignment horizontal="center" vertical="center" wrapText="1"/>
    </xf>
    <xf borderId="4" fillId="0" fontId="9" numFmtId="0" xfId="0">
      <alignment horizontal="left" vertical="center" wrapText="1"/>
    </xf>
    <xf borderId="4" fillId="3" fontId="5" numFmtId="167" xfId="0">
      <alignment horizontal="center" vertical="center" wrapText="1"/>
    </xf>
    <xf borderId="4" fillId="3" fontId="2" numFmtId="0" xfId="0">
      <alignment horizontal="center" vertical="center" wrapText="1"/>
    </xf>
    <xf borderId="4" fillId="3" fontId="5" numFmtId="165" xfId="0">
      <alignment horizontal="center" vertical="center" wrapText="1"/>
    </xf>
    <xf borderId="4" fillId="3" fontId="11" numFmtId="164" xfId="0">
      <alignment horizontal="center" vertical="center" wrapText="1"/>
    </xf>
    <xf borderId="4" fillId="3" fontId="9" numFmtId="164" xfId="0">
      <alignment horizontal="center" vertical="center" wrapText="1"/>
    </xf>
    <xf borderId="5" fillId="3" fontId="5" numFmtId="166" xfId="0">
      <alignment horizontal="center" vertical="center" wrapText="1"/>
    </xf>
    <xf borderId="3" fillId="0" fontId="5" numFmtId="0" xfId="0">
      <alignment horizontal="center" vertical="center" wrapText="1"/>
    </xf>
    <xf borderId="6" fillId="3" fontId="5" numFmtId="166" xfId="0">
      <alignment horizontal="center" vertical="center" wrapText="1"/>
    </xf>
    <xf borderId="0" fillId="0" fontId="9" numFmtId="0" xfId="0">
      <alignment horizontal="left" vertical="center" wrapText="1"/>
    </xf>
    <xf borderId="0" fillId="3" fontId="5" numFmtId="0" xfId="0">
      <alignment horizontal="center" vertical="center" wrapText="1"/>
    </xf>
    <xf borderId="0" fillId="3" fontId="5" numFmtId="170" xfId="0">
      <alignment horizontal="center" vertical="center" wrapText="1"/>
    </xf>
    <xf borderId="0" fillId="0" fontId="2" numFmtId="0" xfId="0">
      <alignment horizontal="center" vertical="center" wrapText="1"/>
    </xf>
    <xf borderId="0" fillId="3" fontId="5" numFmtId="165" xfId="0">
      <alignment horizontal="center" vertical="center" wrapText="1"/>
    </xf>
    <xf borderId="4" fillId="3" fontId="5" numFmtId="171" xfId="0">
      <alignment horizontal="center" vertical="center" wrapText="1"/>
    </xf>
    <xf borderId="4" fillId="0" fontId="5" numFmtId="169" xfId="0">
      <alignment horizontal="center" vertical="center" wrapText="1"/>
    </xf>
    <xf borderId="4" fillId="4" fontId="5" numFmtId="166" xfId="0">
      <alignment horizontal="center" vertical="center" wrapText="1"/>
    </xf>
    <xf borderId="4" fillId="4" fontId="5" numFmtId="164" xfId="0">
      <alignment horizontal="center" vertical="center" wrapText="1"/>
    </xf>
    <xf borderId="5" fillId="0" fontId="5" numFmtId="0" xfId="0">
      <alignment horizontal="left" vertical="center" wrapText="1"/>
    </xf>
    <xf borderId="6" fillId="0" fontId="5" numFmtId="0" xfId="0">
      <alignment horizontal="left" vertical="center" wrapText="1"/>
    </xf>
    <xf borderId="4" fillId="3" fontId="5" numFmtId="172" xfId="0">
      <alignment horizontal="center" vertical="center" wrapText="1"/>
    </xf>
    <xf borderId="4" fillId="0" fontId="5" numFmtId="164" xfId="0">
      <alignment horizontal="left" vertical="center" wrapText="1"/>
    </xf>
    <xf borderId="4" fillId="0" fontId="5" numFmtId="0" xfId="0">
      <alignment vertical="center" wrapText="1"/>
    </xf>
    <xf borderId="4" fillId="0" fontId="5" numFmtId="172" xfId="0">
      <alignment vertical="center" wrapText="1"/>
    </xf>
    <xf borderId="4" fillId="2" fontId="9" numFmtId="164" xfId="0">
      <alignment horizontal="left" vertical="center" wrapText="1"/>
    </xf>
    <xf borderId="4" fillId="4" fontId="9" numFmtId="165" xfId="0">
      <alignment horizontal="center" vertical="center" wrapText="1"/>
    </xf>
    <xf borderId="4" fillId="0" fontId="9" numFmtId="0" xfId="0">
      <alignment horizontal="center" vertical="center" wrapText="1"/>
    </xf>
    <xf borderId="1" fillId="4" fontId="9" numFmtId="0" xfId="0">
      <alignment horizontal="center" vertical="center" wrapText="1"/>
    </xf>
    <xf borderId="3" fillId="4" fontId="2" numFmtId="0" xfId="0">
      <alignment horizontal="center" vertical="center" wrapText="1"/>
    </xf>
    <xf borderId="4" fillId="5" fontId="9" numFmtId="0" xfId="0">
      <alignment vertical="center" wrapText="1"/>
    </xf>
    <xf borderId="4" fillId="5" fontId="9" numFmtId="172" xfId="0">
      <alignment vertical="center" wrapText="1"/>
    </xf>
    <xf borderId="4" fillId="3" fontId="5" numFmtId="173" xfId="0">
      <alignment horizontal="center" vertical="center" wrapText="1"/>
    </xf>
    <xf borderId="4" fillId="3" fontId="2" numFmtId="173" xfId="0">
      <alignment horizontal="center" vertical="center" wrapText="1"/>
    </xf>
    <xf borderId="4" fillId="0" fontId="2" numFmtId="164" xfId="0">
      <alignment horizontal="center" vertical="center" wrapText="1"/>
    </xf>
    <xf borderId="4" fillId="3" fontId="2" numFmtId="164" xfId="0">
      <alignment horizontal="center" vertical="center" wrapText="1"/>
    </xf>
    <xf borderId="4" fillId="0" fontId="2" numFmtId="0" xfId="0">
      <alignment vertical="center" wrapText="1"/>
    </xf>
    <xf borderId="4" fillId="3" fontId="12" numFmtId="164" xfId="0">
      <alignment horizontal="center" vertical="bottom" wrapText="1"/>
    </xf>
    <xf borderId="4" fillId="4" fontId="3" numFmtId="0" xfId="0">
      <alignment horizontal="center" vertical="center" wrapText="1"/>
    </xf>
    <xf borderId="5" fillId="0" fontId="5" numFmtId="164" xfId="0">
      <alignment horizontal="left" vertical="center" wrapText="1"/>
    </xf>
    <xf borderId="6" fillId="0" fontId="5" numFmtId="164" xfId="0">
      <alignment horizontal="left" vertical="center" wrapText="1"/>
    </xf>
    <xf borderId="4" fillId="3" fontId="2" numFmtId="165" xfId="0">
      <alignment horizontal="center" vertical="center" wrapText="1"/>
    </xf>
    <xf borderId="4" fillId="0" fontId="2" numFmtId="0" xfId="0">
      <alignment horizontal="left" vertical="center" wrapText="1"/>
    </xf>
    <xf borderId="4" fillId="0" fontId="2" numFmtId="0" xfId="0">
      <alignment horizontal="center" vertical="center" wrapText="1"/>
    </xf>
    <xf borderId="4" fillId="3" fontId="2" numFmtId="167" xfId="0">
      <alignment horizontal="center" vertical="center" wrapText="1"/>
    </xf>
    <xf borderId="4" fillId="3" fontId="2" numFmtId="170" xfId="0">
      <alignment horizontal="center" vertical="center" wrapText="1"/>
    </xf>
    <xf borderId="4" fillId="0" fontId="2" numFmtId="0" xfId="0">
      <alignment horizontal="center" vertical="center"/>
    </xf>
    <xf borderId="4" fillId="2" fontId="3" numFmtId="0" xfId="0">
      <alignment horizontal="left" vertical="center" wrapText="1"/>
    </xf>
    <xf borderId="4" fillId="2" fontId="3" numFmtId="0" xfId="0">
      <alignment horizontal="center" vertical="center" wrapText="1"/>
    </xf>
    <xf borderId="4" fillId="4" fontId="3" numFmtId="164" xfId="0">
      <alignment horizontal="center" vertical="center" wrapText="1"/>
    </xf>
    <xf borderId="4" fillId="2" fontId="3" numFmtId="164" xfId="0">
      <alignment horizontal="center" vertical="center" wrapText="1"/>
    </xf>
    <xf borderId="4" fillId="4" fontId="3" numFmtId="167" xfId="0">
      <alignment horizontal="center" vertical="center" wrapText="1"/>
    </xf>
    <xf borderId="4" fillId="4" fontId="3" numFmtId="170" xfId="0">
      <alignment horizontal="center" vertical="center" wrapText="1"/>
    </xf>
    <xf borderId="4" fillId="0" fontId="3" numFmtId="0" xfId="0">
      <alignment horizontal="center" vertical="center"/>
    </xf>
    <xf borderId="4" fillId="6" fontId="3" numFmtId="0" xfId="0">
      <alignment horizontal="center" vertical="center" wrapText="1"/>
    </xf>
    <xf borderId="4" fillId="0" fontId="3" numFmtId="0" xfId="0">
      <alignment horizontal="left" vertical="center" wrapText="1"/>
    </xf>
    <xf borderId="4" fillId="0" fontId="3" numFmtId="0" xfId="0">
      <alignment horizontal="center" vertical="center" wrapText="1"/>
    </xf>
    <xf borderId="4" fillId="0" fontId="2" numFmtId="169" xfId="0">
      <alignment horizontal="center" vertical="center" wrapText="1"/>
    </xf>
    <xf borderId="4" fillId="2" fontId="3" numFmtId="0" xfId="0">
      <alignment vertical="center" wrapText="1"/>
    </xf>
    <xf borderId="4" fillId="6" fontId="3" numFmtId="164" xfId="0">
      <alignment horizontal="center" vertical="center" wrapText="1"/>
    </xf>
    <xf borderId="4" fillId="7" fontId="3" numFmtId="0" xfId="0">
      <alignment horizontal="center" vertical="center" wrapText="1"/>
    </xf>
    <xf borderId="4" fillId="7" fontId="2" numFmtId="169" xfId="0">
      <alignment horizontal="center" vertical="bottom"/>
    </xf>
    <xf borderId="4" fillId="0" fontId="3" numFmtId="0" xfId="0">
      <alignment vertical="center" wrapText="1"/>
    </xf>
    <xf borderId="4" fillId="8" fontId="3" numFmtId="0" xfId="0">
      <alignment vertical="center" wrapText="1"/>
    </xf>
    <xf borderId="4" fillId="3" fontId="2" numFmtId="169" xfId="0">
      <alignment horizontal="center" vertical="center" wrapText="1"/>
    </xf>
    <xf borderId="4" fillId="9" fontId="3" numFmtId="0" xfId="0">
      <alignment horizontal="center" vertical="center" wrapText="1"/>
    </xf>
    <xf borderId="4" fillId="9" fontId="3" numFmtId="169" xfId="0">
      <alignment horizontal="center" vertical="center" wrapText="1"/>
    </xf>
    <xf borderId="4" fillId="4" fontId="3" numFmtId="169" xfId="0">
      <alignment horizontal="center" vertical="center" wrapText="1"/>
    </xf>
    <xf borderId="4" fillId="9" fontId="2" numFmtId="0" xfId="0">
      <alignment horizontal="center" vertical="center" wrapText="1"/>
    </xf>
    <xf borderId="4" fillId="10" fontId="2" numFmtId="169" xfId="0">
      <alignment horizontal="center" vertical="center" wrapText="1"/>
    </xf>
    <xf borderId="4" fillId="11" fontId="3" numFmtId="0" xfId="0">
      <alignment horizontal="center" vertical="center" wrapText="1"/>
    </xf>
    <xf borderId="4" fillId="11" fontId="3" numFmtId="169" xfId="0">
      <alignment horizontal="center" vertical="center" wrapText="1"/>
    </xf>
    <xf borderId="4" fillId="12" fontId="3" numFmtId="0" xfId="0">
      <alignment horizontal="center" vertical="center" wrapText="1"/>
    </xf>
    <xf borderId="4" fillId="12" fontId="3" numFmtId="169" xfId="0">
      <alignment horizontal="center" vertical="center" wrapText="1"/>
    </xf>
    <xf borderId="4" fillId="13" fontId="3" numFmtId="169" xfId="0">
      <alignment horizontal="center" vertical="center" wrapText="1"/>
    </xf>
    <xf borderId="4" fillId="12" fontId="2" numFmtId="0" xfId="0">
      <alignment horizontal="center" vertical="center" wrapText="1"/>
    </xf>
    <xf borderId="0" fillId="0" fontId="2" numFmtId="0" xfId="0">
      <alignment horizontal="left" vertical="center"/>
    </xf>
    <xf borderId="0" fillId="0" fontId="2" numFmtId="0" xfId="0">
      <alignment vertical="center"/>
    </xf>
    <xf borderId="0" fillId="0" fontId="2" numFmtId="164" xfId="0">
      <alignment vertical="center"/>
    </xf>
    <xf borderId="0" fillId="0" fontId="3" numFmtId="164" xfId="0">
      <alignment vertical="center"/>
    </xf>
    <xf borderId="0" fillId="14" fontId="2" numFmtId="0" xfId="0">
      <alignment vertical="center"/>
    </xf>
    <xf borderId="0" fillId="0" fontId="13" numFmtId="0" xfId="0">
      <alignment vertical="center"/>
    </xf>
    <xf borderId="0" fillId="0" fontId="3" numFmtId="0" xfId="0">
      <alignment horizontal="left" vertical="center"/>
    </xf>
    <xf borderId="0" fillId="0" fontId="3" numFmtId="0" xfId="0">
      <alignment vertical="center"/>
    </xf>
    <xf borderId="0" fillId="0" fontId="2" numFmtId="164" xfId="0">
      <alignment vertical="center" wrapText="1"/>
    </xf>
    <xf borderId="4" fillId="0" fontId="14" numFmtId="0" xfId="0">
      <alignment vertical="bottom"/>
    </xf>
    <xf borderId="0" fillId="4" fontId="15" numFmtId="0" xfId="0">
      <alignment horizontal="left" vertical="center" wrapText="1"/>
    </xf>
    <xf borderId="0" fillId="3" fontId="2" numFmtId="0" xfId="0">
      <alignment horizontal="center" vertical="center" wrapText="1"/>
    </xf>
    <xf borderId="0" fillId="0" fontId="2" numFmtId="164" xfId="0">
      <alignment horizontal="center" vertical="center" wrapText="1"/>
    </xf>
    <xf borderId="0" fillId="0" fontId="2" numFmtId="0" xfId="0">
      <alignment horizontal="left" vertical="center" wrapText="1"/>
    </xf>
    <xf borderId="0" fillId="0" fontId="2" numFmtId="164" xfId="0">
      <alignment horizontal="center" vertical="center"/>
    </xf>
  </cellXfs>
  <cellStyles count="1">
    <cellStyle name="Normal" xfId="0" builtinId="0" customBuiltin="1"/>
  </cellStyles>
  <dxfs count="0"/>
  <tableStyles count="0" defaultPivotStyle="PivotStyleLight16"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Target="worksheets/sheet1.xml" Id="rId1" Type="http://schemas.openxmlformats.org/officeDocument/2006/relationships/worksheet"/><Relationship Target="worksheets/sheet2.xml" Id="rId2" Type="http://schemas.openxmlformats.org/officeDocument/2006/relationships/worksheet"/><Relationship Target="worksheets/sheet3.xml" Id="rId3" Type="http://schemas.openxmlformats.org/officeDocument/2006/relationships/worksheet"/><Relationship Target="worksheets/sheet4.xml" Id="rId4" Type="http://schemas.openxmlformats.org/officeDocument/2006/relationships/worksheet"/><Relationship Target="worksheets/sheet5.xml" Id="rId5" Type="http://schemas.openxmlformats.org/officeDocument/2006/relationships/worksheet"/><Relationship Target="worksheets/sheet6.xml" Id="rId6" Type="http://schemas.openxmlformats.org/officeDocument/2006/relationships/worksheet"/><Relationship Target="worksheets/sheet7.xml" Id="rId7" Type="http://schemas.openxmlformats.org/officeDocument/2006/relationships/worksheet"/><Relationship Target="worksheets/sheet8.xml" Id="rId8" Type="http://schemas.openxmlformats.org/officeDocument/2006/relationships/worksheet"/><Relationship Target="worksheets/sheet9.xml" Id="rId9" Type="http://schemas.openxmlformats.org/officeDocument/2006/relationships/worksheet"/><Relationship Target="sharedStrings.xml" Id="rId10" Type="http://schemas.openxmlformats.org/officeDocument/2006/relationships/sharedStrings"/><Relationship Target="styles.xml" Id="rId11" Type="http://schemas.openxmlformats.org/officeDocument/2006/relationships/styles"/></Relationships>
</file>

<file path=xl/charts/chart1.xml><?xml version="1.0" encoding="utf-8"?>
<c:chartSpace xmlns:a="http://schemas.openxmlformats.org/drawingml/2006/main" xmlns:c="http://schemas.openxmlformats.org/drawingml/2006/chart">
  <c:chart>
    <c:title>
      <c:tx>
        <c:rich>
          <a:bodyPr/>
          <a:lstStyle/>
          <a:p>
            <a:r>
              <a:t>Loss exceedance probability  based on Monte Carlo</a:t>
            </a:r>
          </a:p>
        </c:rich>
      </c:tx>
    </c:title>
    <c:plotArea>
      <c:lineChart>
        <c:varyColors val="0"/>
        <c:ser>
          <c:idx val="0"/>
          <c:order val="0"/>
          <c:tx>
            <c:strRef>
              <c:f>Loss_Exceedance_Probability!$F$1</c:f>
            </c:strRef>
          </c:tx>
          <c:dLbls>
            <c:showLegendKey val="0"/>
            <c:showVal val="true"/>
            <c:showCatName val="false"/>
            <c:showSerName val="false"/>
            <c:showPercent val="false"/>
            <c:showBubbleSize val="0"/>
          </c:dLbls>
          <c:marker>
            <c:symbol val="none"/>
          </c:marker>
          <c:cat>
            <c:strRef>
              <c:f>Loss_Exceedance_Probability!$A$2:$A$20</c:f>
            </c:strRef>
          </c:cat>
          <c:val>
            <c:numRef>
              <c:f>Loss_Exceedance_Probability!$F$2:$F$20</c:f>
              <c:numCache/>
            </c:numRef>
          </c:val>
          <c:smooth val="0"/>
        </c:ser>
        <c:axId val="571966434"/>
        <c:axId val="10310761"/>
      </c:lineChart>
      <c:catAx>
        <c:axId val="571966434"/>
        <c:scaling>
          <c:orientation val="minMax"/>
        </c:scaling>
        <c:delete val="0"/>
        <c:axPos val="b"/>
        <c:majorTickMark val="none"/>
        <c:minorTickMark val="none"/>
        <c:spPr/>
        <c:crossAx val="10310761"/>
      </c:catAx>
      <c:valAx>
        <c:axId val="10310761"/>
        <c:scaling>
          <c:orientation val="minMax"/>
        </c:scaling>
        <c:delete val="0"/>
        <c:axPos val="l"/>
        <c:majorGridlines>
          <c:spPr>
            <a:ln/>
          </c:spPr>
        </c:majorGridlines>
        <c:minorGridlines>
          <c:spPr>
            <a:ln/>
          </c:spPr>
        </c:minorGridlines>
        <c:majorTickMark val="none"/>
        <c:minorTickMark val="none"/>
        <c:tickLblPos val="nextTo"/>
        <c:spPr>
          <a:ln/>
        </c:spPr>
        <c:crossAx val="571966434"/>
      </c:valAx>
    </c:plotArea>
    <c:plotVisOnly val="1"/>
    <c:dispBlanksAs val="gap"/>
  </c:chart>
</c:chartSpace>
</file>

<file path=xl/charts/chart2.xml><?xml version="1.0" encoding="utf-8"?>
<c:chartSpace xmlns:a="http://schemas.openxmlformats.org/drawingml/2006/main" xmlns:c="http://schemas.openxmlformats.org/drawingml/2006/chart">
  <c:chart>
    <c:title>
      <c:tx>
        <c:rich>
          <a:bodyPr/>
          <a:lstStyle/>
          <a:p>
            <a:r>
              <a:t>Event frequency per Risk</a:t>
            </a:r>
          </a:p>
        </c:rich>
      </c:tx>
    </c:title>
    <c:plotArea>
      <c:radarChart>
        <c:radarStyle val="marker"/>
        <c:varyColors val="0"/>
        <c:ser>
          <c:idx val="0"/>
          <c:order val="0"/>
          <c:tx>
            <c:strRef>
              <c:f>Unified_Risk_Assessment!$Q$1</c:f>
            </c:strRef>
          </c:tx>
          <c:cat>
            <c:strRef>
              <c:f>Unified_Risk_Assessment!$A$2:$A$7</c:f>
            </c:strRef>
          </c:cat>
          <c:val>
            <c:numRef>
              <c:f>Unified_Risk_Assessment!$Q$2:$Q$7</c:f>
              <c:numCache/>
            </c:numRef>
          </c:val>
        </c:ser>
        <c:axId val="101308007"/>
        <c:axId val="103134354"/>
      </c:radarChart>
      <c:catAx>
        <c:axId val="101308007"/>
        <c:scaling>
          <c:orientation val="minMax"/>
        </c:scaling>
        <c:delete val="0"/>
        <c:axPos val="b"/>
        <c:majorTickMark val="none"/>
        <c:minorTickMark val="none"/>
        <c:spPr/>
        <c:crossAx val="103134354"/>
      </c:catAx>
      <c:valAx>
        <c:axId val="103134354"/>
        <c:scaling>
          <c:orientation val="minMax"/>
        </c:scaling>
        <c:delete val="0"/>
        <c:axPos val="l"/>
        <c:majorGridlines>
          <c:spPr>
            <a:ln/>
          </c:spPr>
        </c:majorGridlines>
        <c:minorGridlines>
          <c:spPr>
            <a:ln/>
          </c:spPr>
        </c:minorGridlines>
        <c:majorTickMark val="none"/>
        <c:minorTickMark val="none"/>
        <c:tickLblPos val="nextTo"/>
        <c:spPr>
          <a:ln/>
        </c:spPr>
        <c:crossAx val="101308007"/>
      </c:valAx>
    </c:plotArea>
    <c:legend>
      <c:legendPos val="b"/>
      <c:overlay val="0"/>
    </c:legend>
    <c:plotVisOnly val="1"/>
    <c:dispBlanksAs val="gap"/>
  </c:chart>
</c:chartSpace>
</file>

<file path=xl/charts/chart3.xml><?xml version="1.0" encoding="utf-8"?>
<c:chartSpace xmlns:a="http://schemas.openxmlformats.org/drawingml/2006/main" xmlns:c="http://schemas.openxmlformats.org/drawingml/2006/chart">
  <c:chart>
    <c:title>
      <c:tx>
        <c:rich>
          <a:bodyPr/>
          <a:lstStyle/>
          <a:p>
            <a:r>
              <a:t>Estimated cost per security control investment</a:t>
            </a:r>
          </a:p>
        </c:rich>
      </c:tx>
    </c:title>
    <c:plotArea>
      <c:barChart>
        <c:barDir val="col"/>
        <c:varyColors val="0"/>
        <c:ser>
          <c:idx val="0"/>
          <c:order val="0"/>
          <c:tx>
            <c:strRef>
              <c:f>Investment_Prioritization!$F$1</c:f>
            </c:strRef>
          </c:tx>
          <c:invertIfNegative val="0"/>
          <c:dLbls>
            <c:showLegendKey val="0"/>
            <c:showVal val="true"/>
            <c:showCatName val="false"/>
            <c:showSerName val="false"/>
            <c:showPercent val="false"/>
            <c:showBubbleSize val="0"/>
          </c:dLbls>
          <c:cat>
            <c:strRef>
              <c:f>Investment_Prioritization!$A$2:$A$25</c:f>
            </c:strRef>
          </c:cat>
          <c:val>
            <c:numRef>
              <c:f>Investment_Prioritization!$F$2:$F$25</c:f>
              <c:numCache/>
            </c:numRef>
          </c:val>
        </c:ser>
        <c:axId val="681327434"/>
        <c:axId val="785378967"/>
      </c:barChart>
      <c:catAx>
        <c:axId val="681327434"/>
        <c:scaling>
          <c:orientation val="minMax"/>
        </c:scaling>
        <c:delete val="0"/>
        <c:axPos val="b"/>
        <c:majorTickMark val="none"/>
        <c:minorTickMark val="none"/>
        <c:spPr/>
        <c:crossAx val="785378967"/>
      </c:catAx>
      <c:valAx>
        <c:axId val="785378967"/>
        <c:scaling>
          <c:orientation val="minMax"/>
        </c:scaling>
        <c:delete val="0"/>
        <c:axPos val="l"/>
        <c:majorGridlines>
          <c:spPr>
            <a:ln/>
          </c:spPr>
        </c:majorGridlines>
        <c:minorGridlines>
          <c:spPr>
            <a:ln/>
          </c:spPr>
        </c:minorGridlines>
        <c:majorTickMark val="none"/>
        <c:minorTickMark val="none"/>
        <c:tickLblPos val="nextTo"/>
        <c:spPr>
          <a:ln/>
        </c:spPr>
        <c:crossAx val="681327434"/>
      </c:valAx>
    </c:plotArea>
    <c:plotVisOnly val="1"/>
    <c:dispBlanksAs val="gap"/>
  </c:chart>
</c:chartSpace>
</file>

<file path=xl/charts/chart4.xml><?xml version="1.0" encoding="utf-8"?>
<c:chartSpace xmlns:a="http://schemas.openxmlformats.org/drawingml/2006/main" xmlns:c="http://schemas.openxmlformats.org/drawingml/2006/chart">
  <c:chart>
    <c:title>
      <c:tx>
        <c:rich>
          <a:bodyPr/>
          <a:lstStyle/>
          <a:p>
            <a:r>
              <a:t>Annual cost after insurance per scenario</a:t>
            </a:r>
          </a:p>
        </c:rich>
      </c:tx>
    </c:title>
    <c:plotArea>
      <c:barChart>
        <c:barDir val="col"/>
        <c:varyColors val="0"/>
        <c:ser>
          <c:idx val="0"/>
          <c:order val="0"/>
          <c:tx>
            <c:strRef>
              <c:f>Insurance_Analysis!$K$1</c:f>
            </c:strRef>
          </c:tx>
          <c:invertIfNegative val="0"/>
          <c:dLbls>
            <c:showLegendKey val="0"/>
            <c:showVal val="true"/>
            <c:showCatName val="false"/>
            <c:showSerName val="false"/>
            <c:showPercent val="false"/>
            <c:showBubbleSize val="0"/>
          </c:dLbls>
          <c:cat>
            <c:strRef>
              <c:f>Insurance_Analysis!$B$2:$B$30</c:f>
            </c:strRef>
          </c:cat>
          <c:val>
            <c:numRef>
              <c:f>Insurance_Analysis!$K$2:$K$30</c:f>
              <c:numCache/>
            </c:numRef>
          </c:val>
        </c:ser>
        <c:axId val="60740023"/>
        <c:axId val="861595523"/>
      </c:barChart>
      <c:catAx>
        <c:axId val="60740023"/>
        <c:scaling>
          <c:orientation val="minMax"/>
        </c:scaling>
        <c:delete val="0"/>
        <c:axPos val="b"/>
        <c:majorTickMark val="none"/>
        <c:minorTickMark val="none"/>
        <c:spPr/>
        <c:crossAx val="861595523"/>
      </c:catAx>
      <c:valAx>
        <c:axId val="861595523"/>
        <c:scaling>
          <c:orientation val="minMax"/>
        </c:scaling>
        <c:delete val="0"/>
        <c:axPos val="l"/>
        <c:majorGridlines>
          <c:spPr>
            <a:ln/>
          </c:spPr>
        </c:majorGridlines>
        <c:minorGridlines>
          <c:spPr>
            <a:ln/>
          </c:spPr>
        </c:minorGridlines>
        <c:majorTickMark val="none"/>
        <c:minorTickMark val="none"/>
        <c:tickLblPos val="nextTo"/>
        <c:spPr>
          <a:ln/>
        </c:spPr>
        <c:crossAx val="60740023"/>
      </c:valAx>
    </c:plotArea>
    <c:plotVisOnly val="1"/>
    <c:dispBlanksAs val="gap"/>
  </c:chart>
</c:chartSpace>
</file>

<file path=xl/charts/chart5.xml><?xml version="1.0" encoding="utf-8"?>
<c:chartSpace xmlns:a="http://schemas.openxmlformats.org/drawingml/2006/main" xmlns:c="http://schemas.openxmlformats.org/drawingml/2006/chart">
  <c:chart>
    <c:title>
      <c:tx>
        <c:rich>
          <a:bodyPr/>
          <a:lstStyle/>
          <a:p>
            <a:r>
              <a:t>Annual single loss distribution by risk event</a:t>
            </a:r>
          </a:p>
        </c:rich>
      </c:tx>
    </c:title>
    <c:plotArea>
      <c:pieChart>
        <c:ser>
          <c:idx val="0"/>
          <c:order val="0"/>
          <c:tx>
            <c:strRef>
              <c:f>Unified_Risk_Assessment!$R$1</c:f>
            </c:strRef>
          </c:tx>
          <c:dLbls>
            <c:showLegendKey val="0"/>
            <c:showVal val="true"/>
            <c:showCatName val="false"/>
            <c:showSerName val="false"/>
            <c:showPercent val="false"/>
            <c:showBubbleSize val="0"/>
          </c:dLbls>
          <c:cat>
            <c:strRef>
              <c:f>Unified_Risk_Assessment!$A$2:$A$63</c:f>
            </c:strRef>
          </c:cat>
          <c:val>
            <c:numRef>
              <c:f>Unified_Risk_Assessment!$R$2:$R$63</c:f>
              <c:numCache/>
            </c:numRef>
          </c:val>
        </c:ser>
      </c:pieChart>
    </c:plotArea>
    <c:plotVisOnly val="1"/>
    <c:dispBlanksAs val="gap"/>
  </c:chart>
</c:chartSpace>
</file>

<file path=xl/charts/chart6.xml><?xml version="1.0" encoding="utf-8"?>
<c:chartSpace xmlns:a="http://schemas.openxmlformats.org/drawingml/2006/main" xmlns:c="http://schemas.openxmlformats.org/drawingml/2006/chart">
  <c:chart>
    <c:title>
      <c:tx>
        <c:rich>
          <a:bodyPr/>
          <a:lstStyle/>
          <a:p>
            <a:r>
              <a:t>Cumulative Scenario Risk Exposure</a:t>
            </a:r>
          </a:p>
        </c:rich>
      </c:tx>
    </c:title>
    <c:plotArea>
      <c:areaChart>
        <c:varyColors val="0"/>
        <c:grouping val="stacked"/>
        <c:ser>
          <c:idx val="0"/>
          <c:order val="0"/>
          <c:tx>
            <c:strRef>
              <c:f>Scenario_Modeling!$A$2</c:f>
            </c:strRef>
          </c:tx>
          <c:dLbls>
            <c:showLegendKey val="0"/>
            <c:showVal val="true"/>
            <c:showCatName val="false"/>
            <c:showSerName val="false"/>
            <c:showPercent val="false"/>
            <c:showBubbleSize val="0"/>
          </c:dLbls>
          <c:cat>
            <c:strRef>
              <c:f>Scenario_Modeling!$B$1:$I$1</c:f>
            </c:strRef>
          </c:cat>
          <c:val>
            <c:numRef>
              <c:f>Scenario_Modeling!$B$2:$I$2</c:f>
              <c:numCache/>
            </c:numRef>
          </c:val>
        </c:ser>
        <c:ser>
          <c:idx val="1"/>
          <c:order val="1"/>
          <c:tx>
            <c:strRef>
              <c:f>Scenario_Modeling!$A$3</c:f>
            </c:strRef>
          </c:tx>
          <c:dLbls>
            <c:showLegendKey val="0"/>
            <c:showVal val="true"/>
            <c:showCatName val="false"/>
            <c:showSerName val="false"/>
            <c:showPercent val="false"/>
            <c:showBubbleSize val="0"/>
          </c:dLbls>
          <c:cat>
            <c:strRef>
              <c:f>Scenario_Modeling!$B$1:$I$1</c:f>
            </c:strRef>
          </c:cat>
          <c:val>
            <c:numRef>
              <c:f>Scenario_Modeling!$B$3:$I$3</c:f>
              <c:numCache/>
            </c:numRef>
          </c:val>
        </c:ser>
        <c:ser>
          <c:idx val="2"/>
          <c:order val="2"/>
          <c:tx>
            <c:strRef>
              <c:f>Scenario_Modeling!$A$4</c:f>
            </c:strRef>
          </c:tx>
          <c:dLbls>
            <c:showLegendKey val="0"/>
            <c:showVal val="true"/>
            <c:showCatName val="false"/>
            <c:showSerName val="false"/>
            <c:showPercent val="false"/>
            <c:showBubbleSize val="0"/>
          </c:dLbls>
          <c:cat>
            <c:strRef>
              <c:f>Scenario_Modeling!$B$1:$I$1</c:f>
            </c:strRef>
          </c:cat>
          <c:val>
            <c:numRef>
              <c:f>Scenario_Modeling!$B$4:$I$4</c:f>
              <c:numCache/>
            </c:numRef>
          </c:val>
        </c:ser>
        <c:ser>
          <c:idx val="3"/>
          <c:order val="3"/>
          <c:tx>
            <c:strRef>
              <c:f>Scenario_Modeling!$A$5</c:f>
            </c:strRef>
          </c:tx>
          <c:dLbls>
            <c:showLegendKey val="0"/>
            <c:showVal val="true"/>
            <c:showCatName val="false"/>
            <c:showSerName val="false"/>
            <c:showPercent val="false"/>
            <c:showBubbleSize val="0"/>
          </c:dLbls>
          <c:cat>
            <c:strRef>
              <c:f>Scenario_Modeling!$B$1:$I$1</c:f>
            </c:strRef>
          </c:cat>
          <c:val>
            <c:numRef>
              <c:f>Scenario_Modeling!$B$5:$I$5</c:f>
              <c:numCache/>
            </c:numRef>
          </c:val>
        </c:ser>
        <c:overlap val="100"/>
        <c:axId val="249248220"/>
        <c:axId val="565460425"/>
      </c:areaChart>
      <c:catAx>
        <c:axId val="249248220"/>
        <c:scaling>
          <c:orientation val="minMax"/>
        </c:scaling>
        <c:delete val="0"/>
        <c:axPos val="b"/>
        <c:majorTickMark val="none"/>
        <c:minorTickMark val="none"/>
        <c:spPr/>
        <c:crossAx val="565460425"/>
      </c:catAx>
      <c:valAx>
        <c:axId val="565460425"/>
        <c:scaling>
          <c:orientation val="minMax"/>
        </c:scaling>
        <c:delete val="0"/>
        <c:axPos val="l"/>
        <c:majorGridlines>
          <c:spPr>
            <a:ln/>
          </c:spPr>
        </c:majorGridlines>
        <c:minorGridlines>
          <c:spPr>
            <a:ln/>
          </c:spPr>
        </c:minorGridlines>
        <c:majorTickMark val="none"/>
        <c:minorTickMark val="none"/>
        <c:tickLblPos val="nextTo"/>
        <c:spPr>
          <a:ln/>
        </c:spPr>
        <c:crossAx val="249248220"/>
      </c:valAx>
    </c:plotArea>
    <c:plotVisOnly val="1"/>
    <c:dispBlanksAs val="gap"/>
  </c:chart>
</c:chartSpace>
</file>

<file path=xl/charts/chart7.xml><?xml version="1.0" encoding="utf-8"?>
<c:chartSpace xmlns:a="http://schemas.openxmlformats.org/drawingml/2006/main" xmlns:c="http://schemas.openxmlformats.org/drawingml/2006/chart">
  <c:chart>
    <c:title>
      <c:tx>
        <c:rich>
          <a:bodyPr/>
          <a:lstStyle/>
          <a:p>
            <a:r>
              <a:t>Estimated annual loss impact by event</a:t>
            </a:r>
          </a:p>
        </c:rich>
      </c:tx>
    </c:title>
    <c:plotArea>
      <c:pieChart>
        <c:ser>
          <c:idx val="0"/>
          <c:order val="0"/>
          <c:tx>
            <c:strRef>
              <c:f>Unified_Risk_Assessment!$S$1</c:f>
            </c:strRef>
          </c:tx>
          <c:dLbls>
            <c:showLegendKey val="0"/>
            <c:showVal val="true"/>
            <c:showCatName val="false"/>
            <c:showSerName val="false"/>
            <c:showPercent val="false"/>
            <c:showBubbleSize val="0"/>
          </c:dLbls>
          <c:cat>
            <c:strRef>
              <c:f>Unified_Risk_Assessment!$A$2:$A$63</c:f>
            </c:strRef>
          </c:cat>
          <c:val>
            <c:numRef>
              <c:f>Unified_Risk_Assessment!$S$2:$S$63</c:f>
              <c:numCache/>
            </c:numRef>
          </c:val>
        </c:ser>
      </c:pieChart>
    </c:plotArea>
    <c:plotVisOnly val="1"/>
    <c:dispBlanksAs val="gap"/>
  </c:chart>
</c:chartSpace>
</file>

<file path=xl/charts/chart8.xml><?xml version="1.0" encoding="utf-8"?>
<c:chartSpace xmlns:a="http://schemas.openxmlformats.org/drawingml/2006/main" xmlns:c="http://schemas.openxmlformats.org/drawingml/2006/chart">
  <c:chart>
    <c:title>
      <c:tx>
        <c:rich>
          <a:bodyPr/>
          <a:lstStyle/>
          <a:p>
            <a:r>
              <a:t>Loss Distribution curve (parametric)</a:t>
            </a:r>
          </a:p>
        </c:rich>
      </c:tx>
    </c:title>
    <c:plotArea>
      <c:lineChart>
        <c:varyColors val="0"/>
        <c:ser>
          <c:idx val="0"/>
          <c:order val="0"/>
          <c:tx>
            <c:strRef>
              <c:f>Loss_Exceedance_Probability!$E$1</c:f>
            </c:strRef>
          </c:tx>
          <c:dLbls>
            <c:showLegendKey val="0"/>
            <c:showVal val="true"/>
            <c:showCatName val="false"/>
            <c:showSerName val="false"/>
            <c:showPercent val="false"/>
            <c:showBubbleSize val="0"/>
          </c:dLbls>
          <c:marker>
            <c:symbol val="none"/>
          </c:marker>
          <c:cat>
            <c:strRef>
              <c:f>Loss_Exceedance_Probability!$A$2:$A$20</c:f>
            </c:strRef>
          </c:cat>
          <c:val>
            <c:numRef>
              <c:f>Loss_Exceedance_Probability!$E$2:$E$20</c:f>
              <c:numCache/>
            </c:numRef>
          </c:val>
          <c:smooth val="0"/>
        </c:ser>
        <c:axId val="551942923"/>
        <c:axId val="35581550"/>
      </c:lineChart>
      <c:catAx>
        <c:axId val="551942923"/>
        <c:scaling>
          <c:orientation val="minMax"/>
        </c:scaling>
        <c:delete val="0"/>
        <c:axPos val="b"/>
        <c:majorTickMark val="none"/>
        <c:minorTickMark val="none"/>
        <c:spPr/>
        <c:crossAx val="35581550"/>
      </c:catAx>
      <c:valAx>
        <c:axId val="35581550"/>
        <c:scaling>
          <c:orientation val="minMax"/>
        </c:scaling>
        <c:delete val="0"/>
        <c:axPos val="l"/>
        <c:majorGridlines>
          <c:spPr>
            <a:ln/>
          </c:spPr>
        </c:majorGridlines>
        <c:minorGridlines>
          <c:spPr>
            <a:ln/>
          </c:spPr>
        </c:minorGridlines>
        <c:majorTickMark val="none"/>
        <c:minorTickMark val="none"/>
        <c:tickLblPos val="nextTo"/>
        <c:spPr>
          <a:ln/>
        </c:spPr>
        <c:crossAx val="551942923"/>
      </c:valAx>
    </c:plotArea>
    <c:plotVisOnly val="1"/>
    <c:dispBlanksAs val="gap"/>
  </c:chart>
</c:chartSpace>
</file>

<file path=xl/drawings/_rels/drawing1.xml.rels><?xml version="1.0" encoding="UTF-8" standalone="yes"?><Relationships xmlns="http://schemas.openxmlformats.org/package/2006/relationships"><Relationship Target="../charts/chart1.xml" Id="rId1" Type="http://schemas.openxmlformats.org/officeDocument/2006/relationships/chart"/><Relationship Target="../charts/chart2.xml" Id="rId2" Type="http://schemas.openxmlformats.org/officeDocument/2006/relationships/chart"/><Relationship Target="../charts/chart3.xml" Id="rId3" Type="http://schemas.openxmlformats.org/officeDocument/2006/relationships/chart"/><Relationship Target="../charts/chart4.xml" Id="rId4" Type="http://schemas.openxmlformats.org/officeDocument/2006/relationships/chart"/><Relationship Target="../charts/chart5.xml" Id="rId5" Type="http://schemas.openxmlformats.org/officeDocument/2006/relationships/chart"/><Relationship Target="../charts/chart6.xml" Id="rId6" Type="http://schemas.openxmlformats.org/officeDocument/2006/relationships/chart"/><Relationship Target="../charts/chart7.xml" Id="rId7" Type="http://schemas.openxmlformats.org/officeDocument/2006/relationships/chart"/><Relationship Target="../charts/chart8.xml" Id="rId8" Type="http://schemas.openxmlformats.org/officeDocument/2006/relationships/chart"/></Relationships>
</file>

<file path=xl/drawings/drawing1.xml><?xml version="1.0" encoding="utf-8"?>
<xdr:wsDr xmlns:xdr="http://schemas.openxmlformats.org/drawingml/2006/spreadsheetDrawing" xmlns:r="http://schemas.openxmlformats.org/officeDocument/2006/relationships" xmlns:a="http://schemas.openxmlformats.org/drawingml/2006/main" xmlns:c="http://schemas.openxmlformats.org/drawingml/2006/chart" xmlns:mc="http://schemas.openxmlformats.org/markup-compatibility/2006">
  <xdr:oneCellAnchor>
    <xdr:from>
      <xdr:col>0</xdr:col>
      <xdr:colOff>548640</xdr:colOff>
      <xdr:row>35</xdr:row>
      <xdr:rowOff>128016</xdr:rowOff>
    </xdr:from>
    <xdr:ext cx="5623560" cy="3860800"/>
    <xdr:graphicFrame>
      <xdr:nvGraphicFramePr>
        <xdr:cNvPr id="0" name="image1"/>
        <xdr:cNvGraphicFramePr/>
      </xdr:nvGraphicFramePr>
      <xdr:xfrm>
        <a:off x="0" y="0"/>
        <a:ext cx="0" cy="0"/>
      </xdr:xfrm>
      <a:graphic>
        <a:graphicData uri="http://schemas.openxmlformats.org/drawingml/2006/chart">
          <c:chart r:id="rId1"/>
        </a:graphicData>
      </a:graphic>
    </xdr:graphicFrame>
    <xdr:clientData/>
  </xdr:oneCellAnchor>
  <xdr:oneCellAnchor>
    <xdr:from>
      <xdr:col>3</xdr:col>
      <xdr:colOff>1209040</xdr:colOff>
      <xdr:row>35</xdr:row>
      <xdr:rowOff>128016</xdr:rowOff>
    </xdr:from>
    <xdr:ext cx="4892040" cy="3677920"/>
    <xdr:graphicFrame>
      <xdr:nvGraphicFramePr>
        <xdr:cNvPr id="1" name="image1"/>
        <xdr:cNvGraphicFramePr/>
      </xdr:nvGraphicFramePr>
      <xdr:xfrm>
        <a:off x="0" y="0"/>
        <a:ext cx="0" cy="0"/>
      </xdr:xfrm>
      <a:graphic>
        <a:graphicData uri="http://schemas.openxmlformats.org/drawingml/2006/chart">
          <c:chart r:id="rId2"/>
        </a:graphicData>
      </a:graphic>
    </xdr:graphicFrame>
    <xdr:clientData/>
  </xdr:oneCellAnchor>
  <xdr:oneCellAnchor>
    <xdr:from>
      <xdr:col>3</xdr:col>
      <xdr:colOff>1066800</xdr:colOff>
      <xdr:row>21</xdr:row>
      <xdr:rowOff>45720</xdr:rowOff>
    </xdr:from>
    <xdr:ext cx="4782312" cy="4155440"/>
    <xdr:graphicFrame>
      <xdr:nvGraphicFramePr>
        <xdr:cNvPr id="2" name="image1"/>
        <xdr:cNvGraphicFramePr/>
      </xdr:nvGraphicFramePr>
      <xdr:xfrm>
        <a:off x="0" y="0"/>
        <a:ext cx="0" cy="0"/>
      </xdr:xfrm>
      <a:graphic>
        <a:graphicData uri="http://schemas.openxmlformats.org/drawingml/2006/chart">
          <c:chart r:id="rId3"/>
        </a:graphicData>
      </a:graphic>
    </xdr:graphicFrame>
    <xdr:clientData/>
  </xdr:oneCellAnchor>
  <xdr:oneCellAnchor>
    <xdr:from>
      <xdr:col>11</xdr:col>
      <xdr:colOff>104986</xdr:colOff>
      <xdr:row>7</xdr:row>
      <xdr:rowOff>155448</xdr:rowOff>
    </xdr:from>
    <xdr:ext cx="5861304" cy="4155440"/>
    <xdr:graphicFrame>
      <xdr:nvGraphicFramePr>
        <xdr:cNvPr id="3" name="image1"/>
        <xdr:cNvGraphicFramePr/>
      </xdr:nvGraphicFramePr>
      <xdr:xfrm>
        <a:off x="0" y="0"/>
        <a:ext cx="0" cy="0"/>
      </xdr:xfrm>
      <a:graphic>
        <a:graphicData uri="http://schemas.openxmlformats.org/drawingml/2006/chart">
          <c:chart r:id="rId4"/>
        </a:graphicData>
      </a:graphic>
    </xdr:graphicFrame>
    <xdr:clientData/>
  </xdr:oneCellAnchor>
  <xdr:oneCellAnchor>
    <xdr:from>
      <xdr:col>3</xdr:col>
      <xdr:colOff>1205653</xdr:colOff>
      <xdr:row>7</xdr:row>
      <xdr:rowOff>152400</xdr:rowOff>
    </xdr:from>
    <xdr:ext cx="5623560" cy="3860800"/>
    <xdr:graphicFrame>
      <xdr:nvGraphicFramePr>
        <xdr:cNvPr id="4" name="image1"/>
        <xdr:cNvGraphicFramePr/>
      </xdr:nvGraphicFramePr>
      <xdr:xfrm>
        <a:off x="0" y="0"/>
        <a:ext cx="0" cy="0"/>
      </xdr:xfrm>
      <a:graphic>
        <a:graphicData uri="http://schemas.openxmlformats.org/drawingml/2006/chart">
          <c:chart r:id="rId5"/>
        </a:graphicData>
      </a:graphic>
    </xdr:graphicFrame>
    <xdr:clientData/>
  </xdr:oneCellAnchor>
  <xdr:oneCellAnchor>
    <xdr:from>
      <xdr:col>9</xdr:col>
      <xdr:colOff>863600</xdr:colOff>
      <xdr:row>21</xdr:row>
      <xdr:rowOff>45720</xdr:rowOff>
    </xdr:from>
    <xdr:ext cx="5623560" cy="3860800"/>
    <xdr:graphicFrame>
      <xdr:nvGraphicFramePr>
        <xdr:cNvPr id="5" name="image1"/>
        <xdr:cNvGraphicFramePr/>
      </xdr:nvGraphicFramePr>
      <xdr:xfrm>
        <a:off x="0" y="0"/>
        <a:ext cx="0" cy="0"/>
      </xdr:xfrm>
      <a:graphic>
        <a:graphicData uri="http://schemas.openxmlformats.org/drawingml/2006/chart">
          <c:chart r:id="rId6"/>
        </a:graphicData>
      </a:graphic>
    </xdr:graphicFrame>
    <xdr:clientData/>
  </xdr:oneCellAnchor>
  <xdr:oneCellAnchor>
    <xdr:from>
      <xdr:col>0</xdr:col>
      <xdr:colOff>419946</xdr:colOff>
      <xdr:row>7</xdr:row>
      <xdr:rowOff>152400</xdr:rowOff>
    </xdr:from>
    <xdr:ext cx="5623560" cy="3860800"/>
    <xdr:graphicFrame>
      <xdr:nvGraphicFramePr>
        <xdr:cNvPr id="6" name="image1"/>
        <xdr:cNvGraphicFramePr/>
      </xdr:nvGraphicFramePr>
      <xdr:xfrm>
        <a:off x="0" y="0"/>
        <a:ext cx="0" cy="0"/>
      </xdr:xfrm>
      <a:graphic>
        <a:graphicData uri="http://schemas.openxmlformats.org/drawingml/2006/chart">
          <c:chart r:id="rId7"/>
        </a:graphicData>
      </a:graphic>
    </xdr:graphicFrame>
    <xdr:clientData/>
  </xdr:oneCellAnchor>
  <xdr:oneCellAnchor>
    <xdr:from>
      <xdr:col>0</xdr:col>
      <xdr:colOff>0</xdr:colOff>
      <xdr:row>21</xdr:row>
      <xdr:rowOff>45720</xdr:rowOff>
    </xdr:from>
    <xdr:ext cx="6117336" cy="4196080"/>
    <xdr:graphicFrame>
      <xdr:nvGraphicFramePr>
        <xdr:cNvPr id="7" name="image1"/>
        <xdr:cNvGraphicFramePr/>
      </xdr:nvGraphicFramePr>
      <xdr:xfrm>
        <a:off x="0" y="0"/>
        <a:ext cx="0" cy="0"/>
      </xdr:xfrm>
      <a:graphic>
        <a:graphicData uri="http://schemas.openxmlformats.org/drawingml/2006/chart">
          <c:chart r:id="rId8"/>
        </a:graphicData>
      </a:graphic>
    </xdr:graphicFrame>
    <xdr:clientData/>
  </xdr:oneCellAnchor>
</xdr:wsDr>
</file>

<file path=xl/drawings/vmlDrawing1.xml><?xml version="1.0" encoding="utf-8"?>
<xml xmlns:v="urn:schemas-microsoft-com:vml" xmlns:o="urn:schemas-microsoft-com:office:office" xmlns:x="urn:schemas-microsoft-com:office:excel" xmlns:w10="urn:schemas-microsoft-com:office:word">
  <v:shapetype id="_x005F_x0000_t202" coordsize="21600,21600" o:spt="202" path="m,l,21600l21600,21600l21600,xe">
    <v:stroke joinstyle="miter"/>
    <v:path gradientshapeok="t" o:connecttype="rect"/>
  </v:shapetype>
  <v:shape id="shape_1" fillcolor="#ffffc0" stroked="t" type="_x005F_x0000_t202" style="position:absolute;margin-left:97pt;margin-top:0pt;width:82.15pt;height:17.3pt;visibility:hidden">
    <v:shadow on="t" obscured="t" color="black"/>
    <w10:wrap type="none"/>
    <v:fill o:detectmouseclick="t" type="solid" color2="#00003f"/>
    <v:stroke color="#3465a4" startarrow="block" startarrowwidth="medium" startarrowlength="medium" joinstyle="round" endcap="flat"/>
    <x:ClientData ObjectType="Note">
      <x:MoveWithCells/>
      <x:SizeWithCells/>
      <x:Anchor>0, 0, 0, 0, 3, 0, 10, 0</x:Anchor>
      <x:AutoFill>False</x:AutoFill>
      <x:Row>0</x:Row>
      <x:Column>2</x:Column>
    </x:ClientData>
  </v:shape>
</xml>
</file>

<file path=xl/drawings/vmlDrawing2.xml><?xml version="1.0" encoding="utf-8"?>
<xml xmlns:v="urn:schemas-microsoft-com:vml" xmlns:o="urn:schemas-microsoft-com:office:office" xmlns:x="urn:schemas-microsoft-com:office:excel" xmlns:w10="urn:schemas-microsoft-com:office:word">
  <v:shapetype id="_x005F_x0000_t202" coordsize="21600,21600" o:spt="202" path="m,l,21600l21600,21600l21600,xe">
    <v:stroke joinstyle="miter"/>
    <v:path gradientshapeok="t" o:connecttype="rect"/>
  </v:shapetype>
  <v:shape id="shape_2" fillcolor="#ffffc0" stroked="t" type="_x005F_x0000_t202" style="position:absolute;margin-left:97pt;margin-top:0pt;width:82.15pt;height:17.3pt;visibility:hidden">
    <v:shadow on="t" obscured="t" color="black"/>
    <w10:wrap type="none"/>
    <v:fill o:detectmouseclick="t" type="solid" color2="#00003f"/>
    <v:stroke color="#3465a4" startarrow="block" startarrowwidth="medium" startarrowlength="medium" joinstyle="round" endcap="flat"/>
    <x:ClientData ObjectType="Note">
      <x:MoveWithCells/>
      <x:SizeWithCells/>
      <x:Anchor>0, 0, 0, 0, 3, 0, 10, 0</x:Anchor>
      <x:AutoFill>False</x:AutoFill>
      <x:Row>0</x:Row>
      <x:Column>11</x:Column>
    </x:ClientData>
  </v:shape>
</xml>
</file>

<file path=xl/drawings/vmlDrawing3.xml><?xml version="1.0" encoding="utf-8"?>
<xml xmlns:v="urn:schemas-microsoft-com:vml" xmlns:o="urn:schemas-microsoft-com:office:office" xmlns:x="urn:schemas-microsoft-com:office:excel" xmlns:w10="urn:schemas-microsoft-com:office:word">
  <v:shapetype id="_x005F_x0000_t202" coordsize="21600,21600" o:spt="202" path="m,l,21600l21600,21600l21600,xe">
    <v:stroke joinstyle="miter"/>
    <v:path gradientshapeok="t" o:connecttype="rect"/>
  </v:shapetype>
  <v:shape id="shape_3" fillcolor="#ffffc0" stroked="t" type="_x005F_x0000_t202" style="position:absolute;margin-left:97pt;margin-top:0pt;width:82.15pt;height:17.3pt;visibility:hidden">
    <v:shadow on="t" obscured="t" color="black"/>
    <w10:wrap type="none"/>
    <v:fill o:detectmouseclick="t" type="solid" color2="#00003f"/>
    <v:stroke color="#3465a4" startarrow="block" startarrowwidth="medium" startarrowlength="medium" joinstyle="round" endcap="flat"/>
    <x:ClientData ObjectType="Note">
      <x:MoveWithCells/>
      <x:SizeWithCells/>
      <x:Anchor>0, 0, 0, 0, 3, 0, 10, 0</x:Anchor>
      <x:AutoFill>False</x:AutoFill>
      <x:Row>0</x:Row>
      <x:Column>11</x:Column>
    </x:ClientData>
  </v:shape>
</xml>
</file>

<file path=xl/drawings/vmlDrawing4.xml><?xml version="1.0" encoding="utf-8"?>
<xml xmlns:v="urn:schemas-microsoft-com:vml" xmlns:o="urn:schemas-microsoft-com:office:office" xmlns:x="urn:schemas-microsoft-com:office:excel" xmlns:w10="urn:schemas-microsoft-com:office:word">
  <v:shapetype id="_x005F_x0000_t202" coordsize="21600,21600" o:spt="202" path="m,l,21600l21600,21600l21600,xe">
    <v:stroke joinstyle="miter"/>
    <v:path gradientshapeok="t" o:connecttype="rect"/>
  </v:shapetype>
  <v:shape id="shape_4" fillcolor="#ffffc0" stroked="t" type="_x005F_x0000_t202" style="position:absolute;margin-left:97pt;margin-top:0pt;width:82.15pt;height:17.3pt;visibility:hidden">
    <v:shadow on="t" obscured="t" color="black"/>
    <w10:wrap type="none"/>
    <v:fill o:detectmouseclick="t" type="solid" color2="#00003f"/>
    <v:stroke color="#3465a4" startarrow="block" startarrowwidth="medium" startarrowlength="medium" joinstyle="round" endcap="flat"/>
    <x:ClientData ObjectType="Note">
      <x:MoveWithCells/>
      <x:SizeWithCells/>
      <x:Anchor>0, 0, 0, 0, 3, 0, 10, 0</x:Anchor>
      <x:AutoFill>False</x:AutoFill>
      <x:Row>6</x:Row>
      <x:Column>0</x:Column>
    </x:ClientData>
  </v:shape>
  <v:shape id="shape_5" fillcolor="#ffffc0" stroked="t" type="_x005F_x0000_t202" style="position:absolute;margin-left:97pt;margin-top:0pt;width:82.15pt;height:17.3pt;visibility:hidden">
    <v:shadow on="t" obscured="t" color="black"/>
    <w10:wrap type="none"/>
    <v:fill o:detectmouseclick="t" type="solid" color2="#00003f"/>
    <v:stroke color="#3465a4" startarrow="block" startarrowwidth="medium" startarrowlength="medium" joinstyle="round" endcap="flat"/>
    <x:ClientData ObjectType="Note">
      <x:MoveWithCells/>
      <x:SizeWithCells/>
      <x:Anchor>0, 0, 0, 0, 3, 0, 10, 0</x:Anchor>
      <x:AutoFill>False</x:AutoFill>
      <x:Row>6</x:Row>
      <x:Column>1</x:Column>
    </x:ClientData>
  </v:shape>
  <v:shape id="shape_6" fillcolor="#ffffc0" stroked="t" type="_x005F_x0000_t202" style="position:absolute;margin-left:97pt;margin-top:0pt;width:82.15pt;height:17.3pt;visibility:hidden">
    <v:shadow on="t" obscured="t" color="black"/>
    <w10:wrap type="none"/>
    <v:fill o:detectmouseclick="t" type="solid" color2="#00003f"/>
    <v:stroke color="#3465a4" startarrow="block" startarrowwidth="medium" startarrowlength="medium" joinstyle="round" endcap="flat"/>
    <x:ClientData ObjectType="Note">
      <x:MoveWithCells/>
      <x:SizeWithCells/>
      <x:Anchor>0, 0, 0, 0, 3, 0, 10, 0</x:Anchor>
      <x:AutoFill>False</x:AutoFill>
      <x:Row>6</x:Row>
      <x:Column>3</x:Column>
    </x:ClientData>
  </v:shape>
</xml>
</file>

<file path=xl/worksheets/_rels/sheet1.xml.rels><?xml version="1.0" encoding="UTF-8" standalone="yes"?><Relationships xmlns="http://schemas.openxmlformats.org/package/2006/relationships"><Relationship Id="rId1" Type="http://schemas.openxmlformats.org/officeDocument/2006/relationships/hyperlink" Target="mailto:tanya.v@zohocorp.com" TargetMode="External"/><Relationship Id="rId2" Type="http://schemas.openxmlformats.org/officeDocument/2006/relationships/hyperlink" Target="https://www.linkedin.com/in/tanya-austin-5a72499b/" TargetMode="External"/></Relationships>
</file>

<file path=xl/worksheets/_rels/sheet2.xml.rels><?xml version="1.0" encoding="UTF-8" standalone="yes"?><Relationships xmlns="http://schemas.openxmlformats.org/package/2006/relationships"><Relationship Target="../drawings/drawing1.xml" Id="rId1" Type="http://schemas.openxmlformats.org/officeDocument/2006/relationships/drawing"/></Relationships>
</file>

<file path=xl/worksheets/_rels/sheet5.xml.rels><?xml version="1.0" encoding="UTF-8" standalone="yes"?><Relationships xmlns="http://schemas.openxmlformats.org/package/2006/relationships"><Relationship Target="../comments1.xml" Id="rId1" Type="http://schemas.openxmlformats.org/officeDocument/2006/relationships/comments"/><Relationship Target="../drawings/vmlDrawing1.xml" Id="rId2" Type="http://schemas.openxmlformats.org/officeDocument/2006/relationships/vmlDrawing"/></Relationships>
</file>

<file path=xl/worksheets/_rels/sheet6.xml.rels><?xml version="1.0" encoding="UTF-8" standalone="yes"?><Relationships xmlns="http://schemas.openxmlformats.org/package/2006/relationships"><Relationship Target="../comments2.xml" Id="rId1" Type="http://schemas.openxmlformats.org/officeDocument/2006/relationships/comments"/><Relationship Target="../drawings/vmlDrawing2.xml" Id="rId2" Type="http://schemas.openxmlformats.org/officeDocument/2006/relationships/vmlDrawing"/></Relationships>
</file>

<file path=xl/worksheets/_rels/sheet7.xml.rels><?xml version="1.0" encoding="UTF-8" standalone="yes"?><Relationships xmlns="http://schemas.openxmlformats.org/package/2006/relationships"><Relationship Target="../comments3.xml" Id="rId1" Type="http://schemas.openxmlformats.org/officeDocument/2006/relationships/comments"/><Relationship Target="../drawings/vmlDrawing3.xml" Id="rId2" Type="http://schemas.openxmlformats.org/officeDocument/2006/relationships/vmlDrawing"/></Relationships>
</file>

<file path=xl/worksheets/_rels/sheet9.xml.rels><?xml version="1.0" encoding="UTF-8" standalone="yes"?><Relationships xmlns="http://schemas.openxmlformats.org/package/2006/relationships"><Relationship Target="../comments4.xml" Id="rId1" Type="http://schemas.openxmlformats.org/officeDocument/2006/relationships/comments"/><Relationship Target="../drawings/vmlDrawing4.xml" Id="rId2" Type="http://schemas.openxmlformats.org/officeDocument/2006/relationships/vml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C13"/>
  <sheetViews>
    <sheetView workbookViewId="0" showGridLines="0"/>
  </sheetViews>
  <sheetFormatPr defaultRowHeight="17.0" customHeight="1"/>
  <cols>
    <col min="1" max="1" width="7.15"/>
    <col min="2" max="2" width="3.84"/>
    <col min="3" max="13" width="10.59"/>
    <col min="14" max="14" width="6.35"/>
    <col min="15" max="2048" width="10.59"/>
  </cols>
  <sheetData>
    <row r="2" ht="18.0">
      <c r="B2" s="1" t="s">
        <v>0</v>
      </c>
      <c r="N2" s="2"/>
    </row>
    <row r="3">
      <c r="M3" s="2"/>
      <c r="O3" s="2"/>
    </row>
    <row r="4">
      <c r="M4" s="2"/>
      <c r="O4" s="2"/>
    </row>
    <row r="5">
      <c r="B5" t="s">
        <v>1</v>
      </c>
      <c r="M5" s="2"/>
      <c r="O5" s="2"/>
    </row>
    <row r="6">
      <c r="C6" s="2"/>
      <c r="D6" s="2"/>
      <c r="E6" s="2"/>
      <c r="F6" s="2"/>
      <c r="G6" s="2"/>
      <c r="H6" s="2"/>
      <c r="I6" s="2"/>
      <c r="J6" s="2"/>
      <c r="K6" s="2"/>
      <c r="L6" s="2"/>
      <c r="M6" s="2"/>
      <c r="N6" s="2"/>
      <c r="O6" s="2"/>
    </row>
    <row r="7" ht="518.0">
      <c r="B7" s="2"/>
      <c r="C7" s="3" t="s">
        <v>2</v>
      </c>
      <c r="D7" s="4"/>
      <c r="E7" s="4"/>
      <c r="F7" s="4"/>
      <c r="G7" s="4"/>
      <c r="H7" s="4"/>
      <c r="I7" s="4"/>
      <c r="J7" s="4"/>
      <c r="K7" s="4"/>
      <c r="L7" s="4"/>
      <c r="M7" s="4"/>
      <c r="N7" s="5"/>
      <c r="O7" s="2"/>
    </row>
    <row r="8">
      <c r="C8" s="2"/>
      <c r="D8" s="2"/>
      <c r="E8" s="2"/>
      <c r="F8" s="2"/>
      <c r="G8" s="2"/>
      <c r="H8" s="2"/>
      <c r="I8" s="2"/>
      <c r="J8" s="2"/>
      <c r="K8" s="2"/>
      <c r="L8" s="2"/>
      <c r="M8" s="2"/>
      <c r="N8" s="2"/>
    </row>
    <row r="9">
      <c r="A9" s="6" t="s">
        <v>3</v>
      </c>
    </row>
    <row r="10">
      <c r="A10" s="7" t="s">
        <v>4</v>
      </c>
    </row>
    <row r="11">
      <c r="A11" s="6"/>
    </row>
    <row r="12">
      <c r="A12" s="7" t="s">
        <v>5</v>
      </c>
    </row>
    <row r="13">
      <c r="A13" s="8" t="s">
        <v>6</v>
      </c>
    </row>
  </sheetData>
  <hyperlinks>
    <hyperlink ref="A10" r:id="rId1"/>
    <hyperlink ref="A12" r:id="rId2"/>
  </hyperlinks>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B6"/>
  <sheetViews>
    <sheetView workbookViewId="0" showGridLines="0"/>
  </sheetViews>
  <sheetFormatPr defaultRowHeight="19.0" customHeight="1"/>
  <cols>
    <col min="1" max="1" style="9" width="46.37"/>
    <col min="2" max="2" style="10" width="20.4"/>
    <col min="3" max="3" style="9" width="10.86"/>
    <col min="4" max="4" style="9" width="20.27"/>
    <col min="5" max="2048" style="9" width="10.86"/>
  </cols>
  <sheetData>
    <row r="1" customHeight="1" ht="30.0" customFormat="1" s="13">
      <c r="A1" s="11" t="s">
        <v>7</v>
      </c>
      <c r="B1" s="12"/>
    </row>
    <row r="2" customHeight="1" ht="19.0" customFormat="1" s="9">
      <c r="B2" s="10"/>
      <c r="D2" s="14"/>
    </row>
    <row r="3" customHeight="1" ht="19.0" customFormat="1" s="9">
      <c r="A3" s="15" t="s">
        <v>8</v>
      </c>
      <c r="B3" s="16">
        <f>SUM('Unified_Risk_Assessment'!T2)</f>
        <v>1.0321593797997E9</v>
      </c>
    </row>
    <row r="4" customHeight="1" ht="27.0">
      <c r="A4" s="15" t="s">
        <v>9</v>
      </c>
      <c r="B4" s="17" t="s">
        <f>INDEX('Unified_Risk_Assessment'!A2:A6,MATCH(MAX('Unified_Risk_Assessment'!R2:R6),'Unified_Risk_Assessment'!R2:R6,0))</f>
        <v>10</v>
      </c>
    </row>
    <row r="5" customHeight="1" ht="19.0">
      <c r="A5" s="15" t="s">
        <v>11</v>
      </c>
      <c r="B5" s="18">
        <f>AVERAGE('Unified_Risk_Assessment'!Q2:Q6)</f>
        <v>13.2918836438324</v>
      </c>
    </row>
    <row r="6" customHeight="1" ht="19.0">
      <c r="A6" s="15" t="s">
        <v>12</v>
      </c>
      <c r="B6" s="16">
        <f>AVERAGE('Unified_Risk_Assessment'!H2:H6)</f>
        <v>1.42733E7</v>
      </c>
    </row>
  </sheetData>
  <drawing r:id="rId1"/>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Z63"/>
  <sheetViews>
    <sheetView workbookViewId="0" showGridLines="0"/>
  </sheetViews>
  <sheetFormatPr defaultRowHeight="29.0" customHeight="1"/>
  <cols>
    <col min="1" max="1" style="19" width="25.17"/>
    <col min="2" max="2" style="20" width="13.38"/>
    <col min="3" max="3" style="17" width="10.86"/>
    <col min="4" max="4" style="16" width="10.86"/>
    <col min="5" max="5" style="16" width="11.52"/>
    <col min="6" max="6" style="21" width="10.86"/>
    <col min="7" max="7" style="16" width="11.79"/>
    <col min="8" max="8" style="22" width="13.51"/>
    <col min="9" max="9" style="23" width="10.86"/>
    <col min="10" max="11" hidden="1" style="23" width="0.0"/>
    <col min="12" max="12" hidden="1" style="23" width="0.0"/>
    <col min="13" max="13" hidden="1" style="23" width="0.0"/>
    <col min="14" max="14" hidden="1" style="23" width="0.0"/>
    <col min="15" max="15" hidden="1" style="24" width="0.0"/>
    <col min="16" max="16" hidden="1" style="23" width="0.0"/>
    <col min="17" max="17" style="25" width="10.86"/>
    <col min="18" max="18" style="26" width="12.32"/>
    <col min="19" max="19" style="26" width="12.71"/>
    <col min="20" max="20" style="26" width="15.36"/>
    <col min="21" max="22" style="17" width="10.86"/>
    <col min="23" max="23" style="23" width="11.92"/>
    <col min="24" max="26" style="27" width="11.92"/>
    <col min="27" max="2047" style="28" width="10.59"/>
  </cols>
  <sheetData>
    <row r="1" customHeight="1" ht="86.0">
      <c r="A1" s="29" t="s">
        <v>13</v>
      </c>
      <c r="B1" s="30" t="s">
        <v>14</v>
      </c>
      <c r="C1" s="31" t="s">
        <v>15</v>
      </c>
      <c r="D1" s="32" t="s">
        <v>16</v>
      </c>
      <c r="E1" s="32" t="s">
        <v>17</v>
      </c>
      <c r="F1" s="33" t="s">
        <v>18</v>
      </c>
      <c r="G1" s="32" t="s">
        <v>19</v>
      </c>
      <c r="H1" s="34" t="s">
        <v>20</v>
      </c>
      <c r="I1" s="35" t="s">
        <v>21</v>
      </c>
      <c r="J1" s="35"/>
      <c r="K1" s="35"/>
      <c r="L1" s="35"/>
      <c r="M1" s="35"/>
      <c r="N1" s="35"/>
      <c r="O1" s="36"/>
      <c r="P1" s="35"/>
      <c r="Q1" s="37" t="s">
        <v>22</v>
      </c>
      <c r="R1" s="38" t="s">
        <v>23</v>
      </c>
      <c r="S1" s="39" t="s">
        <v>24</v>
      </c>
      <c r="T1" s="38" t="s">
        <v>25</v>
      </c>
      <c r="U1" s="31" t="s">
        <v>26</v>
      </c>
      <c r="V1" s="31" t="s">
        <v>27</v>
      </c>
      <c r="W1" s="35" t="s">
        <v>28</v>
      </c>
      <c r="X1" s="40" t="s">
        <v>29</v>
      </c>
      <c r="Y1" s="40" t="s">
        <v>30</v>
      </c>
      <c r="Z1" s="40" t="s">
        <v>31</v>
      </c>
    </row>
    <row r="2" customHeight="1" ht="29.0">
      <c r="A2" s="41" t="s">
        <v>32</v>
      </c>
      <c r="B2" s="20">
        <v>10000.0</v>
      </c>
      <c r="C2" s="17">
        <v>24.0</v>
      </c>
      <c r="D2" s="16">
        <v>8000.0</v>
      </c>
      <c r="E2" s="16">
        <v>100000.0</v>
      </c>
      <c r="F2" s="21">
        <v>0.23</v>
      </c>
      <c r="G2" s="16">
        <v>5.0E7</v>
      </c>
      <c r="H2" s="22">
        <f t="shared" ref="H2:H63" si="0">IFERROR(B2,0)+IFERROR(C2*D2,0)+IFERROR(E2,0)+IFERROR(G2*F2,0)</f>
        <v>1.1802E7</v>
      </c>
      <c r="I2" s="23">
        <v>1.0</v>
      </c>
      <c r="J2" s="42"/>
      <c r="K2" s="43"/>
      <c r="L2" s="23"/>
      <c r="M2" s="44"/>
      <c r="Q2" s="44">
        <f t="shared" ref="Q2:Q12" si="1">Y2</f>
        <v>6.34285714285713</v>
      </c>
      <c r="R2" s="22">
        <f t="shared" ref="R2:R9" si="2">H2*I2</f>
        <v>1.1802E7</v>
      </c>
      <c r="S2" s="45">
        <f t="shared" ref="S2:S7" si="3">Q2*R2</f>
        <v>7.48583999999999E7</v>
      </c>
      <c r="T2" s="46">
        <f>SUM(S2:S70)</f>
        <v>1.0321593797997E9</v>
      </c>
      <c r="U2" s="17">
        <v>12.0</v>
      </c>
      <c r="V2" s="17">
        <v>8.0</v>
      </c>
      <c r="W2" s="44">
        <f t="shared" ref="W2:W10" si="5">IF(U2=0,0,(V2+1)/(U2+2))</f>
        <v>0.642857142857142</v>
      </c>
      <c r="X2" s="44">
        <f t="shared" ref="X2:X12" si="6">IF(OR(U2="",W2=""),"",N(U2)*N(W2))</f>
        <v>7.7142857142857</v>
      </c>
      <c r="Y2" s="44">
        <f t="shared" ref="Y2:Y11" si="7">0.7*X2+0.3*Z2</f>
        <v>6.34285714285713</v>
      </c>
      <c r="Z2" s="44">
        <f>IFERROR(INDEX('Historical_Data'!$L:$L,MATCH($A2,'Historical_Data'!$A:$A,0)),0)</f>
        <v>3.14285714285714</v>
      </c>
    </row>
    <row r="3" customHeight="1" ht="29.0">
      <c r="A3" s="41" t="s">
        <v>33</v>
      </c>
      <c r="B3" s="20">
        <v>300000.0</v>
      </c>
      <c r="C3" s="17">
        <v>45.0</v>
      </c>
      <c r="D3" s="16">
        <v>900.0</v>
      </c>
      <c r="E3" s="16">
        <v>40000.0</v>
      </c>
      <c r="F3" s="21">
        <v>0.34</v>
      </c>
      <c r="G3" s="16">
        <v>5.0E7</v>
      </c>
      <c r="H3" s="22">
        <f t="shared" si="0"/>
        <v>1.73805E7</v>
      </c>
      <c r="I3" s="23">
        <v>1.0</v>
      </c>
      <c r="J3" s="42"/>
      <c r="L3" s="23"/>
      <c r="M3" s="44"/>
      <c r="Q3" s="44">
        <f t="shared" si="1"/>
        <v>38.8568378240976</v>
      </c>
      <c r="R3" s="22">
        <f t="shared" si="2"/>
        <v>1.73805E7</v>
      </c>
      <c r="S3" s="45">
        <f t="shared" si="3"/>
        <v>6.75351269801728E8</v>
      </c>
      <c r="U3" s="17">
        <v>560.0</v>
      </c>
      <c r="V3" s="17">
        <v>45.0</v>
      </c>
      <c r="W3" s="44">
        <f t="shared" si="5"/>
        <v>0.0818505338078291</v>
      </c>
      <c r="X3" s="44">
        <f t="shared" si="6"/>
        <v>45.8362989323842</v>
      </c>
      <c r="Y3" s="44">
        <f t="shared" si="7"/>
        <v>38.8568378240976</v>
      </c>
      <c r="Z3" s="44">
        <f>IFERROR(INDEX('Historical_Data'!$L:$L,MATCH($A3,'Historical_Data'!$A:$A,0)),0)</f>
        <v>22.571428571429</v>
      </c>
    </row>
    <row r="4" customHeight="1" ht="29.0">
      <c r="A4" s="41" t="s">
        <v>34</v>
      </c>
      <c r="B4" s="20">
        <v>3000000.0</v>
      </c>
      <c r="C4" s="17">
        <v>24.0</v>
      </c>
      <c r="D4" s="16">
        <v>8000.0</v>
      </c>
      <c r="E4" s="16">
        <v>600000.0</v>
      </c>
      <c r="F4" s="21">
        <v>0.12</v>
      </c>
      <c r="G4" s="16">
        <v>5.0E7</v>
      </c>
      <c r="H4" s="22">
        <f t="shared" si="0"/>
        <v>9792000.0</v>
      </c>
      <c r="I4" s="23">
        <v>1.0</v>
      </c>
      <c r="J4" s="42"/>
      <c r="L4" s="23"/>
      <c r="M4" s="44"/>
      <c r="Q4" s="44">
        <f t="shared" si="1"/>
        <v>4.94835164835163</v>
      </c>
      <c r="R4" s="22">
        <f t="shared" si="2"/>
        <v>9792000.0</v>
      </c>
      <c r="S4" s="45">
        <f t="shared" si="3"/>
        <v>4.84542593406591E7</v>
      </c>
      <c r="U4" s="17">
        <v>24.0</v>
      </c>
      <c r="V4" s="17">
        <v>5.0</v>
      </c>
      <c r="W4" s="44">
        <f t="shared" si="5"/>
        <v>0.23076923076923</v>
      </c>
      <c r="X4" s="44">
        <f t="shared" si="6"/>
        <v>5.53846153846152</v>
      </c>
      <c r="Y4" s="44">
        <f t="shared" si="7"/>
        <v>4.94835164835163</v>
      </c>
      <c r="Z4" s="44">
        <f>IFERROR(INDEX('Historical_Data'!$L:$L,MATCH($A4,'Historical_Data'!$A:$A,0)),0)</f>
        <v>3.57142857142857</v>
      </c>
    </row>
    <row r="5" customHeight="1" ht="29.0">
      <c r="A5" s="41" t="s">
        <v>35</v>
      </c>
      <c r="B5" s="20">
        <v>100000.0</v>
      </c>
      <c r="C5" s="17">
        <v>23.0</v>
      </c>
      <c r="D5" s="16">
        <v>40000.0</v>
      </c>
      <c r="E5" s="16">
        <v>120000.0</v>
      </c>
      <c r="F5" s="21">
        <v>0.15</v>
      </c>
      <c r="G5" s="16">
        <v>5.0E7</v>
      </c>
      <c r="H5" s="22">
        <f t="shared" si="0"/>
        <v>8640000.0</v>
      </c>
      <c r="I5" s="23">
        <v>1.0</v>
      </c>
      <c r="J5" s="42"/>
      <c r="L5" s="23"/>
      <c r="M5" s="44"/>
      <c r="Q5" s="44">
        <f t="shared" si="1"/>
        <v>10.1863716038561</v>
      </c>
      <c r="R5" s="22">
        <f t="shared" si="2"/>
        <v>8640000.0</v>
      </c>
      <c r="S5" s="45">
        <f t="shared" si="3"/>
        <v>8.80102506573167E7</v>
      </c>
      <c r="U5" s="17">
        <v>650.0</v>
      </c>
      <c r="V5" s="17">
        <v>12.0</v>
      </c>
      <c r="W5" s="44">
        <f t="shared" si="5"/>
        <v>0.0199386503067484</v>
      </c>
      <c r="X5" s="44">
        <f t="shared" si="6"/>
        <v>12.9601226993864</v>
      </c>
      <c r="Y5" s="44">
        <f t="shared" si="7"/>
        <v>10.1863716038561</v>
      </c>
      <c r="Z5" s="44">
        <f>IFERROR(INDEX('Historical_Data'!$L:$L,MATCH($A5,'Historical_Data'!$A:$A,0)),0)</f>
        <v>3.71428571428571</v>
      </c>
    </row>
    <row r="6" customHeight="1" ht="29.0">
      <c r="A6" s="41" t="s">
        <v>10</v>
      </c>
      <c r="B6" s="20">
        <v>250000.0</v>
      </c>
      <c r="C6" s="17">
        <v>36.0</v>
      </c>
      <c r="D6" s="16">
        <v>7000.0</v>
      </c>
      <c r="E6" s="16">
        <v>750000.0</v>
      </c>
      <c r="F6" s="21">
        <v>0.45</v>
      </c>
      <c r="G6" s="16">
        <v>5.0E7</v>
      </c>
      <c r="H6" s="22">
        <f t="shared" si="0"/>
        <v>2.3752E7</v>
      </c>
      <c r="I6" s="23">
        <v>1.0</v>
      </c>
      <c r="J6" s="42"/>
      <c r="L6" s="23"/>
      <c r="M6" s="44"/>
      <c r="Q6" s="44">
        <f t="shared" si="1"/>
        <v>6.125</v>
      </c>
      <c r="R6" s="22">
        <f t="shared" si="2"/>
        <v>2.3752E7</v>
      </c>
      <c r="S6" s="45">
        <f t="shared" si="3"/>
        <v>1.45481E8</v>
      </c>
      <c r="T6" s="47"/>
      <c r="U6" s="17">
        <v>70.0</v>
      </c>
      <c r="V6" s="17">
        <v>8.0</v>
      </c>
      <c r="W6" s="44">
        <f t="shared" si="5"/>
        <v>0.125</v>
      </c>
      <c r="X6" s="44">
        <f t="shared" si="6"/>
        <v>8.75</v>
      </c>
      <c r="Y6" s="44">
        <f t="shared" si="7"/>
        <v>6.125</v>
      </c>
      <c r="Z6" s="44">
        <f>IFERROR(INDEX('Historical_Data'!$L:$L,MATCH($A6,'Historical_Data'!$A:$A,0)),0)</f>
        <v>0.0</v>
      </c>
    </row>
    <row r="7" customHeight="1" ht="29.0">
      <c r="A7" s="41" t="s">
        <v>36</v>
      </c>
      <c r="B7" s="20">
        <v>5000.0</v>
      </c>
      <c r="C7" s="17">
        <v>3.0</v>
      </c>
      <c r="D7" s="16">
        <v>0.0</v>
      </c>
      <c r="E7" s="16">
        <v>0.0</v>
      </c>
      <c r="F7" s="21">
        <v>0.0</v>
      </c>
      <c r="G7" s="16">
        <v>5.0E7</v>
      </c>
      <c r="H7" s="22">
        <f t="shared" si="0"/>
        <v>5000.0</v>
      </c>
      <c r="I7" s="23">
        <v>1.0</v>
      </c>
      <c r="J7" s="42"/>
      <c r="L7" s="23"/>
      <c r="M7" s="44"/>
      <c r="Q7" s="44">
        <f t="shared" si="1"/>
        <v>0.84</v>
      </c>
      <c r="R7" s="22">
        <f t="shared" si="2"/>
        <v>5000.0</v>
      </c>
      <c r="S7" s="45">
        <f t="shared" si="3"/>
        <v>4200.0</v>
      </c>
      <c r="U7" s="48">
        <v>3.0</v>
      </c>
      <c r="V7" s="17">
        <v>1.0</v>
      </c>
      <c r="W7" s="44">
        <f t="shared" si="5"/>
        <v>0.4</v>
      </c>
      <c r="X7" s="44">
        <f t="shared" si="6"/>
        <v>1.2</v>
      </c>
      <c r="Y7" s="44">
        <f t="shared" si="7"/>
        <v>0.84</v>
      </c>
      <c r="Z7" s="44">
        <f>IFERROR(INDEX('Historical_Data'!$L:$L,MATCH($A7,'Historical_Data'!$A:$A,0)),0)</f>
        <v>0.0</v>
      </c>
    </row>
    <row r="8" customHeight="1" ht="29.0">
      <c r="A8" s="41"/>
      <c r="H8" s="22">
        <f t="shared" si="0"/>
        <v>0.0</v>
      </c>
      <c r="J8" s="42"/>
      <c r="L8" s="23"/>
      <c r="M8" s="44"/>
      <c r="Q8" s="44" t="e">
        <f t="shared" si="1"/>
        <v>#VALUE!</v>
      </c>
      <c r="R8" s="22">
        <f t="shared" si="2"/>
        <v>0.0</v>
      </c>
      <c r="S8" s="45"/>
      <c r="T8" s="49"/>
      <c r="W8" s="44">
        <f t="shared" si="5"/>
        <v>0.0</v>
      </c>
      <c r="X8" s="44" t="s">
        <f t="shared" si="6"/>
        <v>37</v>
      </c>
      <c r="Y8" s="44" t="e">
        <f t="shared" si="7"/>
        <v>#VALUE!</v>
      </c>
      <c r="Z8" s="44">
        <f>IFERROR(INDEX('Historical_Data'!$L:$L,MATCH($A8,'Historical_Data'!$A:$A,0)),0)</f>
        <v>0.0</v>
      </c>
    </row>
    <row r="9" customHeight="1" ht="29.0">
      <c r="A9" s="41"/>
      <c r="H9" s="22">
        <f t="shared" si="0"/>
        <v>0.0</v>
      </c>
      <c r="J9" s="42"/>
      <c r="L9" s="23"/>
      <c r="M9" s="44"/>
      <c r="Q9" s="44" t="e">
        <f t="shared" si="1"/>
        <v>#VALUE!</v>
      </c>
      <c r="R9" s="22">
        <f t="shared" si="2"/>
        <v>0.0</v>
      </c>
      <c r="S9" s="45"/>
      <c r="W9" s="44">
        <f t="shared" si="5"/>
        <v>0.0</v>
      </c>
      <c r="X9" s="44" t="s">
        <f t="shared" si="6"/>
        <v>37</v>
      </c>
      <c r="Y9" s="44" t="e">
        <f t="shared" si="7"/>
        <v>#VALUE!</v>
      </c>
      <c r="Z9" s="44">
        <f>IFERROR(INDEX('Historical_Data'!$L:$L,MATCH($A9,'Historical_Data'!$A:$A,0)),0)</f>
        <v>0.0</v>
      </c>
    </row>
    <row r="10" customHeight="1" ht="29.0">
      <c r="A10" s="41"/>
      <c r="H10" s="22">
        <f t="shared" si="0"/>
        <v>0.0</v>
      </c>
      <c r="J10" s="42"/>
      <c r="L10" s="23"/>
      <c r="M10" s="44"/>
      <c r="Q10" s="44" t="e">
        <f t="shared" si="1"/>
        <v>#VALUE!</v>
      </c>
      <c r="R10" s="22"/>
      <c r="S10" s="45"/>
      <c r="W10" s="44">
        <f t="shared" si="5"/>
        <v>0.0</v>
      </c>
      <c r="X10" s="44" t="s">
        <f t="shared" si="6"/>
        <v>37</v>
      </c>
      <c r="Y10" s="44" t="e">
        <f t="shared" si="7"/>
        <v>#VALUE!</v>
      </c>
      <c r="Z10" s="44">
        <f>IFERROR(INDEX('Historical_Data'!$L:$L,MATCH($A10,'Historical_Data'!$A:$A,0)),0)</f>
        <v>0.0</v>
      </c>
    </row>
    <row r="11" customHeight="1" ht="29.0">
      <c r="A11" s="41"/>
      <c r="H11" s="22">
        <f t="shared" si="0"/>
        <v>0.0</v>
      </c>
      <c r="J11" s="42"/>
      <c r="L11" s="23"/>
      <c r="M11" s="44"/>
      <c r="Q11" s="44" t="e">
        <f t="shared" si="1"/>
        <v>#VALUE!</v>
      </c>
      <c r="R11" s="22"/>
      <c r="S11" s="45"/>
      <c r="W11" s="44"/>
      <c r="X11" s="44" t="s">
        <f t="shared" si="6"/>
        <v>37</v>
      </c>
      <c r="Y11" s="44" t="e">
        <f t="shared" si="7"/>
        <v>#VALUE!</v>
      </c>
      <c r="Z11" s="44">
        <f>IFERROR(INDEX('Historical_Data'!$L:$L,MATCH($A11,'Historical_Data'!$A:$A,0)),0)</f>
        <v>0.0</v>
      </c>
    </row>
    <row r="12" customHeight="1" ht="29.0">
      <c r="A12" s="41"/>
      <c r="H12" s="22">
        <f t="shared" si="0"/>
        <v>0.0</v>
      </c>
      <c r="J12" s="42"/>
      <c r="L12" s="23"/>
      <c r="M12" s="44"/>
      <c r="Q12" s="44" t="e">
        <f t="shared" si="1"/>
        <v>#NAME?</v>
      </c>
      <c r="R12" s="22"/>
      <c r="S12" s="45"/>
      <c r="W12" s="44"/>
      <c r="X12" s="44" t="s">
        <f t="shared" si="6"/>
        <v>37</v>
      </c>
      <c r="Y12" s="44" t="s">
        <v>38</v>
      </c>
      <c r="Z12" s="44">
        <f>IFERROR(INDEX('Historical_Data'!$L:$L,MATCH($A12,'Historical_Data'!$A:$A,0)),0)</f>
        <v>0.0</v>
      </c>
    </row>
    <row r="13" customHeight="1" ht="29.0">
      <c r="A13" s="41"/>
      <c r="H13" s="22">
        <f t="shared" si="0"/>
        <v>0.0</v>
      </c>
      <c r="J13" s="42"/>
      <c r="L13" s="23"/>
      <c r="M13" s="44"/>
      <c r="Q13" s="44"/>
      <c r="R13" s="22"/>
      <c r="S13" s="45"/>
      <c r="W13" s="44"/>
      <c r="X13" s="44"/>
      <c r="Y13" s="44"/>
      <c r="Z13" s="44"/>
    </row>
    <row r="14" customHeight="1" ht="29.0">
      <c r="A14" s="41"/>
      <c r="H14" s="22">
        <f t="shared" si="0"/>
        <v>0.0</v>
      </c>
      <c r="J14" s="42"/>
      <c r="L14" s="23"/>
      <c r="M14" s="44"/>
      <c r="Q14" s="44"/>
      <c r="R14" s="22"/>
      <c r="S14" s="45"/>
      <c r="W14" s="44"/>
      <c r="X14" s="44"/>
      <c r="Y14" s="44"/>
      <c r="Z14" s="44"/>
    </row>
    <row r="15" customHeight="1" ht="29.0">
      <c r="A15" s="41"/>
      <c r="H15" s="22">
        <f t="shared" si="0"/>
        <v>0.0</v>
      </c>
      <c r="J15" s="42"/>
      <c r="L15" s="23"/>
      <c r="M15" s="44"/>
      <c r="Q15" s="44"/>
      <c r="R15" s="22"/>
      <c r="S15" s="45"/>
      <c r="W15" s="44"/>
      <c r="X15" s="44"/>
      <c r="Y15" s="44"/>
      <c r="Z15" s="44"/>
    </row>
    <row r="16" customHeight="1" ht="29.0">
      <c r="A16" s="41"/>
      <c r="H16" s="22">
        <f t="shared" si="0"/>
        <v>0.0</v>
      </c>
      <c r="J16" s="42"/>
      <c r="L16" s="23"/>
      <c r="M16" s="44"/>
      <c r="Q16" s="44"/>
      <c r="R16" s="22"/>
      <c r="S16" s="45"/>
      <c r="W16" s="44"/>
      <c r="X16" s="44"/>
      <c r="Y16" s="44"/>
      <c r="Z16" s="44"/>
    </row>
    <row r="17" customHeight="1" ht="29.0">
      <c r="A17" s="41"/>
      <c r="H17" s="22">
        <f t="shared" si="0"/>
        <v>0.0</v>
      </c>
      <c r="J17" s="42"/>
      <c r="L17" s="23"/>
      <c r="M17" s="44"/>
      <c r="Q17" s="44"/>
      <c r="R17" s="22"/>
      <c r="S17" s="45"/>
      <c r="W17" s="44"/>
      <c r="X17" s="44"/>
      <c r="Y17" s="44"/>
      <c r="Z17" s="44"/>
    </row>
    <row r="18" customHeight="1" ht="29.0">
      <c r="A18" s="41"/>
      <c r="H18" s="22">
        <f t="shared" si="0"/>
        <v>0.0</v>
      </c>
      <c r="J18" s="42"/>
      <c r="L18" s="23"/>
      <c r="M18" s="44"/>
      <c r="Q18" s="44"/>
      <c r="R18" s="22"/>
      <c r="S18" s="45"/>
      <c r="W18" s="44"/>
      <c r="X18" s="44"/>
      <c r="Y18" s="44"/>
      <c r="Z18" s="44"/>
    </row>
    <row r="19" customHeight="1" ht="29.0">
      <c r="A19" s="41"/>
      <c r="H19" s="22">
        <f t="shared" si="0"/>
        <v>0.0</v>
      </c>
      <c r="J19" s="42"/>
      <c r="L19" s="23"/>
      <c r="M19" s="44"/>
      <c r="Q19" s="44"/>
      <c r="R19" s="22"/>
      <c r="S19" s="45"/>
      <c r="W19" s="44"/>
      <c r="X19" s="44"/>
      <c r="Y19" s="44"/>
      <c r="Z19" s="44"/>
    </row>
    <row r="20" customHeight="1" ht="29.0">
      <c r="A20" s="41"/>
      <c r="H20" s="22">
        <f t="shared" si="0"/>
        <v>0.0</v>
      </c>
      <c r="J20" s="42"/>
      <c r="L20" s="23"/>
      <c r="M20" s="44"/>
      <c r="Q20" s="44"/>
      <c r="R20" s="22"/>
      <c r="S20" s="45"/>
      <c r="W20" s="44"/>
      <c r="X20" s="44"/>
      <c r="Y20" s="44"/>
      <c r="Z20" s="44"/>
    </row>
    <row r="21" customHeight="1" ht="29.0">
      <c r="A21" s="41"/>
      <c r="H21" s="22">
        <f t="shared" si="0"/>
        <v>0.0</v>
      </c>
      <c r="J21" s="42"/>
      <c r="L21" s="23"/>
      <c r="M21" s="44"/>
      <c r="Q21" s="44"/>
      <c r="R21" s="22"/>
      <c r="S21" s="45"/>
      <c r="W21" s="44"/>
      <c r="X21" s="44"/>
      <c r="Y21" s="44"/>
      <c r="Z21" s="44"/>
    </row>
    <row r="22" customHeight="1" ht="29.0">
      <c r="A22" s="41"/>
      <c r="H22" s="22">
        <f t="shared" si="0"/>
        <v>0.0</v>
      </c>
      <c r="J22" s="42"/>
      <c r="L22" s="23"/>
      <c r="M22" s="44"/>
      <c r="Q22" s="44"/>
      <c r="R22" s="22"/>
      <c r="S22" s="45"/>
      <c r="W22" s="44"/>
      <c r="X22" s="44"/>
      <c r="Y22" s="44"/>
      <c r="Z22" s="44"/>
    </row>
    <row r="23" customHeight="1" ht="29.0">
      <c r="A23" s="41"/>
      <c r="H23" s="22">
        <f t="shared" si="0"/>
        <v>0.0</v>
      </c>
      <c r="J23" s="42"/>
      <c r="L23" s="23"/>
      <c r="M23" s="44"/>
      <c r="Q23" s="44"/>
      <c r="R23" s="22"/>
      <c r="S23" s="45"/>
      <c r="W23" s="44"/>
      <c r="X23" s="44"/>
      <c r="Y23" s="44"/>
      <c r="Z23" s="44"/>
    </row>
    <row r="24" customHeight="1" ht="29.0">
      <c r="H24" s="22">
        <f t="shared" si="0"/>
        <v>0.0</v>
      </c>
      <c r="J24" s="42"/>
      <c r="L24" s="23"/>
      <c r="M24" s="44"/>
      <c r="Q24" s="44"/>
      <c r="R24" s="22"/>
      <c r="S24" s="45"/>
      <c r="W24" s="44"/>
      <c r="X24" s="44"/>
      <c r="Y24" s="44"/>
      <c r="Z24" s="44"/>
    </row>
    <row r="25" customHeight="1" ht="29.0">
      <c r="H25" s="22">
        <f t="shared" si="0"/>
        <v>0.0</v>
      </c>
      <c r="J25" s="42"/>
      <c r="L25" s="23"/>
      <c r="M25" s="44"/>
      <c r="Q25" s="44"/>
      <c r="R25" s="22"/>
      <c r="S25" s="45"/>
      <c r="W25" s="44"/>
      <c r="X25" s="44"/>
      <c r="Y25" s="44"/>
      <c r="Z25" s="44"/>
    </row>
    <row r="26" customHeight="1" ht="29.0">
      <c r="H26" s="22">
        <f t="shared" si="0"/>
        <v>0.0</v>
      </c>
      <c r="J26" s="42"/>
      <c r="L26" s="23"/>
      <c r="M26" s="44"/>
      <c r="Q26" s="44"/>
      <c r="R26" s="22"/>
      <c r="S26" s="45"/>
      <c r="W26" s="44"/>
      <c r="X26" s="44"/>
      <c r="Y26" s="44"/>
      <c r="Z26" s="44"/>
    </row>
    <row r="27" customHeight="1" ht="29.0">
      <c r="H27" s="22">
        <f t="shared" si="0"/>
        <v>0.0</v>
      </c>
      <c r="J27" s="42"/>
      <c r="L27" s="23"/>
      <c r="M27" s="44"/>
      <c r="Q27" s="44"/>
      <c r="R27" s="22"/>
      <c r="S27" s="45"/>
      <c r="W27" s="44"/>
      <c r="X27" s="44"/>
      <c r="Y27" s="44"/>
      <c r="Z27" s="44"/>
    </row>
    <row r="28" customHeight="1" ht="29.0">
      <c r="H28" s="22">
        <f t="shared" si="0"/>
        <v>0.0</v>
      </c>
      <c r="J28" s="42"/>
      <c r="L28" s="23"/>
      <c r="M28" s="44"/>
      <c r="Q28" s="44"/>
      <c r="R28" s="22"/>
      <c r="S28" s="45"/>
      <c r="W28" s="44"/>
      <c r="X28" s="44"/>
      <c r="Y28" s="44"/>
      <c r="Z28" s="44"/>
    </row>
    <row r="29" customHeight="1" ht="29.0">
      <c r="H29" s="22">
        <f t="shared" si="0"/>
        <v>0.0</v>
      </c>
      <c r="J29" s="42"/>
      <c r="L29" s="23"/>
      <c r="M29" s="44"/>
      <c r="Q29" s="44"/>
      <c r="R29" s="22"/>
      <c r="S29" s="45"/>
      <c r="W29" s="44"/>
      <c r="X29" s="44"/>
      <c r="Y29" s="44"/>
      <c r="Z29" s="44"/>
    </row>
    <row r="30" customHeight="1" ht="29.0">
      <c r="H30" s="22">
        <f t="shared" si="0"/>
        <v>0.0</v>
      </c>
      <c r="J30" s="42"/>
      <c r="L30" s="23"/>
      <c r="M30" s="44"/>
      <c r="Q30" s="44"/>
      <c r="R30" s="22"/>
      <c r="S30" s="45"/>
      <c r="W30" s="44"/>
      <c r="X30" s="44"/>
      <c r="Y30" s="44"/>
      <c r="Z30" s="44"/>
    </row>
    <row r="31" customHeight="1" ht="29.0">
      <c r="H31" s="22">
        <f t="shared" si="0"/>
        <v>0.0</v>
      </c>
      <c r="J31" s="42"/>
      <c r="L31" s="23"/>
      <c r="M31" s="44"/>
      <c r="Q31" s="44"/>
      <c r="R31" s="22"/>
      <c r="S31" s="45"/>
      <c r="W31" s="44"/>
      <c r="X31" s="44"/>
      <c r="Y31" s="44"/>
      <c r="Z31" s="44"/>
    </row>
    <row r="32" customHeight="1" ht="29.0">
      <c r="H32" s="22">
        <f t="shared" si="0"/>
        <v>0.0</v>
      </c>
      <c r="J32" s="42"/>
      <c r="M32" s="44"/>
      <c r="Q32" s="44"/>
      <c r="R32" s="22"/>
      <c r="S32" s="22"/>
      <c r="W32" s="44"/>
      <c r="X32" s="44"/>
      <c r="Y32" s="44"/>
      <c r="Z32" s="44"/>
    </row>
    <row r="33" customHeight="1" ht="29.0">
      <c r="H33" s="22">
        <f t="shared" si="0"/>
        <v>0.0</v>
      </c>
      <c r="M33" s="44"/>
      <c r="Q33" s="44"/>
      <c r="R33" s="22"/>
      <c r="S33" s="22"/>
      <c r="W33" s="44"/>
      <c r="X33" s="44"/>
      <c r="Y33" s="44"/>
      <c r="Z33" s="44"/>
    </row>
    <row r="34" customHeight="1" ht="29.0">
      <c r="H34" s="22">
        <f t="shared" si="0"/>
        <v>0.0</v>
      </c>
      <c r="M34" s="44"/>
      <c r="Q34" s="44"/>
      <c r="R34" s="22"/>
      <c r="S34" s="22"/>
      <c r="W34" s="44"/>
      <c r="X34" s="44"/>
      <c r="Y34" s="44"/>
      <c r="Z34" s="44"/>
    </row>
    <row r="35" customHeight="1" ht="29.0">
      <c r="H35" s="22">
        <f t="shared" si="0"/>
        <v>0.0</v>
      </c>
      <c r="M35" s="44"/>
      <c r="Q35" s="44"/>
      <c r="R35" s="22"/>
      <c r="S35" s="22"/>
      <c r="W35" s="44"/>
      <c r="X35" s="44"/>
      <c r="Y35" s="44"/>
      <c r="Z35" s="44"/>
    </row>
    <row r="36" customHeight="1" ht="29.0">
      <c r="H36" s="22">
        <f t="shared" si="0"/>
        <v>0.0</v>
      </c>
      <c r="M36" s="44"/>
      <c r="Q36" s="44"/>
      <c r="R36" s="22"/>
      <c r="S36" s="22"/>
      <c r="W36" s="44"/>
      <c r="X36" s="44"/>
      <c r="Y36" s="44"/>
      <c r="Z36" s="44"/>
    </row>
    <row r="37" customHeight="1" ht="29.0">
      <c r="H37" s="22">
        <f t="shared" si="0"/>
        <v>0.0</v>
      </c>
      <c r="M37" s="44"/>
      <c r="Q37" s="44"/>
      <c r="R37" s="22"/>
      <c r="S37" s="22"/>
      <c r="W37" s="44"/>
      <c r="X37" s="44"/>
      <c r="Y37" s="44"/>
      <c r="Z37" s="44"/>
    </row>
    <row r="38" customHeight="1" ht="29.0">
      <c r="H38" s="22">
        <f t="shared" si="0"/>
        <v>0.0</v>
      </c>
      <c r="M38" s="44"/>
      <c r="Q38" s="44"/>
      <c r="R38" s="22"/>
      <c r="S38" s="22"/>
      <c r="W38" s="44"/>
      <c r="X38" s="44"/>
      <c r="Y38" s="44"/>
      <c r="Z38" s="44"/>
    </row>
    <row r="39" customHeight="1" ht="29.0">
      <c r="H39" s="22">
        <f t="shared" si="0"/>
        <v>0.0</v>
      </c>
      <c r="M39" s="44"/>
      <c r="Q39" s="44"/>
      <c r="R39" s="22"/>
      <c r="S39" s="22"/>
      <c r="W39" s="44"/>
      <c r="X39" s="44"/>
      <c r="Y39" s="44"/>
      <c r="Z39" s="44"/>
    </row>
    <row r="40" customHeight="1" ht="29.0">
      <c r="H40" s="22">
        <f t="shared" si="0"/>
        <v>0.0</v>
      </c>
      <c r="M40" s="44"/>
      <c r="Q40" s="44"/>
      <c r="R40" s="22"/>
      <c r="S40" s="22"/>
      <c r="W40" s="44"/>
      <c r="X40" s="44"/>
      <c r="Y40" s="44"/>
      <c r="Z40" s="44"/>
    </row>
    <row r="41" customHeight="1" ht="29.0">
      <c r="H41" s="22">
        <f t="shared" si="0"/>
        <v>0.0</v>
      </c>
      <c r="M41" s="44"/>
      <c r="Q41" s="44"/>
      <c r="R41" s="22"/>
      <c r="S41" s="22"/>
      <c r="W41" s="44"/>
      <c r="X41" s="44"/>
      <c r="Y41" s="44"/>
      <c r="Z41" s="44"/>
    </row>
    <row r="42" customHeight="1" ht="29.0">
      <c r="H42" s="22">
        <f t="shared" si="0"/>
        <v>0.0</v>
      </c>
      <c r="M42" s="44"/>
      <c r="Q42" s="44"/>
      <c r="R42" s="22"/>
      <c r="S42" s="22"/>
      <c r="W42" s="44"/>
      <c r="X42" s="44"/>
      <c r="Y42" s="44"/>
      <c r="Z42" s="44"/>
    </row>
    <row r="43" customHeight="1" ht="29.0">
      <c r="H43" s="22">
        <f t="shared" si="0"/>
        <v>0.0</v>
      </c>
      <c r="M43" s="44"/>
      <c r="Q43" s="44"/>
      <c r="R43" s="22"/>
      <c r="S43" s="22"/>
      <c r="W43" s="44"/>
      <c r="X43" s="44"/>
      <c r="Y43" s="44"/>
      <c r="Z43" s="44"/>
    </row>
    <row r="44" customHeight="1" ht="29.0">
      <c r="H44" s="22">
        <f t="shared" si="0"/>
        <v>0.0</v>
      </c>
      <c r="M44" s="44"/>
      <c r="Q44" s="44"/>
      <c r="R44" s="22"/>
      <c r="S44" s="22"/>
      <c r="W44" s="44"/>
      <c r="X44" s="44"/>
      <c r="Y44" s="44"/>
      <c r="Z44" s="44"/>
    </row>
    <row r="45" customHeight="1" ht="29.0">
      <c r="H45" s="22">
        <f t="shared" si="0"/>
        <v>0.0</v>
      </c>
      <c r="M45" s="44"/>
      <c r="Q45" s="44"/>
      <c r="R45" s="22"/>
      <c r="S45" s="22"/>
      <c r="W45" s="44"/>
      <c r="X45" s="44"/>
      <c r="Y45" s="44"/>
      <c r="Z45" s="44"/>
    </row>
    <row r="46" customHeight="1" ht="29.0">
      <c r="H46" s="22">
        <f t="shared" si="0"/>
        <v>0.0</v>
      </c>
      <c r="M46" s="44"/>
      <c r="Q46" s="44"/>
      <c r="R46" s="22"/>
      <c r="S46" s="22"/>
      <c r="W46" s="44"/>
      <c r="X46" s="44"/>
      <c r="Y46" s="44"/>
      <c r="Z46" s="44"/>
    </row>
    <row r="47" customHeight="1" ht="29.0">
      <c r="H47" s="22">
        <f t="shared" si="0"/>
        <v>0.0</v>
      </c>
      <c r="M47" s="44"/>
      <c r="Q47" s="44"/>
      <c r="R47" s="22"/>
      <c r="S47" s="22"/>
      <c r="W47" s="44"/>
      <c r="X47" s="44"/>
      <c r="Y47" s="44"/>
      <c r="Z47" s="44"/>
    </row>
    <row r="48" customHeight="1" ht="29.0">
      <c r="H48" s="22">
        <f t="shared" si="0"/>
        <v>0.0</v>
      </c>
      <c r="M48" s="44"/>
      <c r="Q48" s="44"/>
      <c r="R48" s="22"/>
      <c r="S48" s="22"/>
      <c r="W48" s="44"/>
      <c r="X48" s="44"/>
      <c r="Y48" s="44"/>
      <c r="Z48" s="44"/>
    </row>
    <row r="49" customHeight="1" ht="29.0">
      <c r="H49" s="22">
        <f t="shared" si="0"/>
        <v>0.0</v>
      </c>
      <c r="M49" s="44"/>
      <c r="Q49" s="44"/>
      <c r="R49" s="22"/>
      <c r="S49" s="22"/>
      <c r="W49" s="44"/>
      <c r="X49" s="44"/>
      <c r="Y49" s="44"/>
      <c r="Z49" s="44"/>
    </row>
    <row r="50" customHeight="1" ht="29.0">
      <c r="H50" s="22">
        <f t="shared" si="0"/>
        <v>0.0</v>
      </c>
      <c r="M50" s="44"/>
      <c r="Q50" s="44"/>
      <c r="R50" s="22"/>
      <c r="S50" s="22"/>
      <c r="W50" s="44"/>
      <c r="X50" s="44"/>
      <c r="Y50" s="44"/>
      <c r="Z50" s="44"/>
    </row>
    <row r="51" customHeight="1" ht="29.0">
      <c r="H51" s="22">
        <f t="shared" si="0"/>
        <v>0.0</v>
      </c>
      <c r="M51" s="44"/>
      <c r="Q51" s="44"/>
      <c r="R51" s="22"/>
      <c r="S51" s="22"/>
      <c r="W51" s="44"/>
      <c r="X51" s="44"/>
      <c r="Y51" s="44"/>
      <c r="Z51" s="44"/>
    </row>
    <row r="52" customHeight="1" ht="29.0">
      <c r="H52" s="22">
        <f t="shared" si="0"/>
        <v>0.0</v>
      </c>
      <c r="M52" s="44"/>
      <c r="Q52" s="44"/>
      <c r="R52" s="22"/>
      <c r="S52" s="22"/>
      <c r="W52" s="44"/>
      <c r="X52" s="44"/>
      <c r="Y52" s="44"/>
      <c r="Z52" s="44"/>
    </row>
    <row r="53" customHeight="1" ht="29.0">
      <c r="H53" s="22">
        <f t="shared" si="0"/>
        <v>0.0</v>
      </c>
      <c r="M53" s="44"/>
      <c r="Q53" s="44"/>
      <c r="R53" s="22"/>
      <c r="S53" s="22"/>
      <c r="W53" s="44"/>
      <c r="X53" s="44"/>
      <c r="Y53" s="44"/>
      <c r="Z53" s="44"/>
    </row>
    <row r="54" customHeight="1" ht="29.0">
      <c r="H54" s="22">
        <f t="shared" si="0"/>
        <v>0.0</v>
      </c>
      <c r="M54" s="44"/>
      <c r="Q54" s="44"/>
      <c r="R54" s="22"/>
      <c r="S54" s="22"/>
      <c r="W54" s="44"/>
      <c r="X54" s="44"/>
      <c r="Y54" s="44"/>
      <c r="Z54" s="44"/>
    </row>
    <row r="55" customHeight="1" ht="29.0">
      <c r="H55" s="22">
        <f t="shared" si="0"/>
        <v>0.0</v>
      </c>
      <c r="M55" s="44"/>
      <c r="Q55" s="44"/>
      <c r="R55" s="22"/>
      <c r="S55" s="22"/>
      <c r="W55" s="44"/>
      <c r="X55" s="44"/>
      <c r="Y55" s="44"/>
      <c r="Z55" s="44"/>
    </row>
    <row r="56" customHeight="1" ht="29.0">
      <c r="H56" s="22">
        <f t="shared" si="0"/>
        <v>0.0</v>
      </c>
      <c r="M56" s="44"/>
      <c r="Q56" s="44"/>
      <c r="R56" s="22"/>
      <c r="S56" s="22"/>
      <c r="W56" s="44"/>
      <c r="X56" s="44"/>
      <c r="Y56" s="44"/>
      <c r="Z56" s="44"/>
    </row>
    <row r="57" customHeight="1" ht="29.0">
      <c r="H57" s="22">
        <f t="shared" si="0"/>
        <v>0.0</v>
      </c>
      <c r="M57" s="44"/>
      <c r="Q57" s="44"/>
      <c r="R57" s="22"/>
      <c r="S57" s="22"/>
      <c r="W57" s="44"/>
      <c r="X57" s="44"/>
      <c r="Y57" s="44"/>
      <c r="Z57" s="44"/>
    </row>
    <row r="58" customHeight="1" ht="29.0">
      <c r="H58" s="22">
        <f t="shared" si="0"/>
        <v>0.0</v>
      </c>
      <c r="M58" s="44"/>
      <c r="Q58" s="44"/>
      <c r="R58" s="22"/>
      <c r="S58" s="22"/>
      <c r="W58" s="44"/>
      <c r="X58" s="44"/>
      <c r="Y58" s="44"/>
      <c r="Z58" s="44"/>
    </row>
    <row r="59" customHeight="1" ht="29.0">
      <c r="H59" s="22">
        <f t="shared" si="0"/>
        <v>0.0</v>
      </c>
      <c r="M59" s="44"/>
      <c r="Q59" s="44"/>
      <c r="R59" s="22"/>
      <c r="S59" s="22"/>
      <c r="W59" s="44"/>
      <c r="X59" s="44"/>
      <c r="Y59" s="44"/>
      <c r="Z59" s="44"/>
    </row>
    <row r="60" customHeight="1" ht="29.0">
      <c r="H60" s="22">
        <f t="shared" si="0"/>
        <v>0.0</v>
      </c>
      <c r="M60" s="44"/>
      <c r="Q60" s="44"/>
      <c r="R60" s="22"/>
      <c r="S60" s="22"/>
      <c r="W60" s="44"/>
      <c r="X60" s="44"/>
      <c r="Y60" s="44"/>
      <c r="Z60" s="44"/>
    </row>
    <row r="61" customHeight="1" ht="29.0">
      <c r="H61" s="22">
        <f t="shared" si="0"/>
        <v>0.0</v>
      </c>
      <c r="M61" s="44"/>
      <c r="Q61" s="44"/>
      <c r="R61" s="22"/>
      <c r="S61" s="22"/>
      <c r="W61" s="44"/>
      <c r="X61" s="44"/>
      <c r="Y61" s="44"/>
      <c r="Z61" s="44"/>
    </row>
    <row r="62" customHeight="1" ht="29.0">
      <c r="H62" s="22">
        <f t="shared" si="0"/>
        <v>0.0</v>
      </c>
      <c r="M62" s="44"/>
      <c r="Q62" s="44"/>
      <c r="R62" s="22"/>
      <c r="S62" s="22"/>
      <c r="W62" s="44"/>
      <c r="X62" s="44"/>
      <c r="Y62" s="44"/>
      <c r="Z62" s="44"/>
    </row>
    <row r="63" customHeight="1" ht="29.0">
      <c r="H63" s="22">
        <f t="shared" si="0"/>
        <v>0.0</v>
      </c>
      <c r="M63" s="44"/>
      <c r="Q63" s="44"/>
      <c r="R63" s="22"/>
      <c r="S63" s="22"/>
      <c r="W63" s="44"/>
      <c r="X63" s="44"/>
      <c r="Y63" s="44"/>
      <c r="Z63" s="44"/>
    </row>
    <row r="64" customHeight="1" ht="29.0">
      <c r="M64" s="44"/>
      <c r="Q64" s="44"/>
      <c r="R64" s="22"/>
      <c r="S64" s="22"/>
      <c r="W64" s="44"/>
      <c r="X64" s="44"/>
      <c r="Y64" s="44"/>
      <c r="Z64" s="44"/>
    </row>
    <row r="65" customHeight="1" ht="29.0">
      <c r="M65" s="44"/>
      <c r="Q65" s="44"/>
      <c r="R65" s="22"/>
      <c r="S65" s="22"/>
      <c r="W65" s="44"/>
      <c r="X65" s="44"/>
      <c r="Y65" s="44"/>
      <c r="Z65" s="44"/>
    </row>
    <row r="66" customHeight="1" ht="29.0">
      <c r="M66" s="44"/>
      <c r="Q66" s="44"/>
      <c r="R66" s="22"/>
      <c r="S66" s="22"/>
      <c r="W66" s="44"/>
      <c r="X66" s="44"/>
      <c r="Y66" s="44"/>
      <c r="Z66" s="44"/>
    </row>
    <row r="67" customHeight="1" ht="29.0">
      <c r="M67" s="44"/>
      <c r="Q67" s="44"/>
      <c r="R67" s="22"/>
      <c r="S67" s="22"/>
      <c r="W67" s="44"/>
      <c r="X67" s="44"/>
      <c r="Y67" s="44"/>
      <c r="Z67" s="44"/>
    </row>
    <row r="68" customHeight="1" ht="29.0">
      <c r="M68" s="44"/>
      <c r="Q68" s="44"/>
      <c r="R68" s="22"/>
      <c r="S68" s="22"/>
      <c r="W68" s="44"/>
      <c r="X68" s="44"/>
      <c r="Y68" s="44"/>
      <c r="Z68" s="44"/>
    </row>
    <row r="69" customHeight="1" ht="29.0">
      <c r="M69" s="44"/>
      <c r="Q69" s="44"/>
      <c r="R69" s="22"/>
      <c r="S69" s="22"/>
      <c r="W69" s="44"/>
      <c r="X69" s="44"/>
      <c r="Y69" s="44"/>
      <c r="Z69" s="44"/>
    </row>
    <row r="70" customHeight="1" ht="29.0">
      <c r="M70" s="44"/>
      <c r="Q70" s="44"/>
      <c r="R70" s="22"/>
      <c r="S70" s="22"/>
      <c r="W70" s="44"/>
      <c r="X70" s="44"/>
      <c r="Y70" s="44"/>
      <c r="Z70" s="44"/>
    </row>
    <row r="71" customHeight="1" ht="29.0">
      <c r="M71" s="44"/>
      <c r="Q71" s="44"/>
      <c r="R71" s="22"/>
      <c r="S71" s="22"/>
      <c r="W71" s="44"/>
      <c r="X71" s="44"/>
      <c r="Y71" s="44"/>
      <c r="Z71" s="44"/>
    </row>
    <row r="72" customHeight="1" ht="29.0">
      <c r="M72" s="44"/>
      <c r="Q72" s="44"/>
      <c r="R72" s="22"/>
      <c r="S72" s="22"/>
      <c r="W72" s="44"/>
      <c r="X72" s="44"/>
      <c r="Y72" s="44"/>
      <c r="Z72" s="44"/>
    </row>
    <row r="73" customHeight="1" ht="29.0">
      <c r="M73" s="44"/>
      <c r="Q73" s="44"/>
      <c r="R73" s="22"/>
      <c r="S73" s="22"/>
      <c r="W73" s="44"/>
      <c r="X73" s="44"/>
      <c r="Y73" s="44"/>
      <c r="Z73" s="44"/>
    </row>
    <row r="74" customHeight="1" ht="29.0">
      <c r="M74" s="44"/>
      <c r="Q74" s="44"/>
      <c r="R74" s="22"/>
      <c r="S74" s="22"/>
      <c r="W74" s="44"/>
      <c r="X74" s="44"/>
      <c r="Y74" s="44"/>
      <c r="Z74" s="44"/>
    </row>
    <row r="75" customHeight="1" ht="29.0">
      <c r="M75" s="44"/>
      <c r="Q75" s="44"/>
      <c r="R75" s="22"/>
      <c r="S75" s="22"/>
      <c r="W75" s="44"/>
      <c r="X75" s="44"/>
      <c r="Y75" s="44"/>
      <c r="Z75" s="44"/>
    </row>
    <row r="76" customHeight="1" ht="29.0">
      <c r="M76" s="44"/>
      <c r="Q76" s="44"/>
      <c r="R76" s="22"/>
      <c r="S76" s="22"/>
      <c r="W76" s="44"/>
      <c r="X76" s="44"/>
      <c r="Y76" s="44"/>
      <c r="Z76" s="44"/>
    </row>
    <row r="77" customHeight="1" ht="29.0">
      <c r="M77" s="44"/>
      <c r="Q77" s="44"/>
      <c r="R77" s="22"/>
      <c r="S77" s="22"/>
      <c r="W77" s="44"/>
      <c r="X77" s="44"/>
      <c r="Y77" s="44"/>
      <c r="Z77" s="44"/>
    </row>
    <row r="78" customHeight="1" ht="29.0">
      <c r="M78" s="44"/>
      <c r="Q78" s="44"/>
      <c r="R78" s="22"/>
      <c r="S78" s="22"/>
      <c r="W78" s="44"/>
      <c r="X78" s="44"/>
      <c r="Y78" s="44"/>
      <c r="Z78" s="44"/>
    </row>
    <row r="79" customHeight="1" ht="29.0">
      <c r="M79" s="44"/>
      <c r="Q79" s="44"/>
      <c r="R79" s="22"/>
      <c r="S79" s="22"/>
      <c r="W79" s="44"/>
      <c r="X79" s="44"/>
      <c r="Y79" s="44"/>
      <c r="Z79" s="44"/>
    </row>
    <row r="80" customHeight="1" ht="29.0">
      <c r="M80" s="44"/>
      <c r="Q80" s="44"/>
      <c r="R80" s="22"/>
      <c r="S80" s="22"/>
      <c r="W80" s="44"/>
      <c r="X80" s="44"/>
      <c r="Y80" s="44"/>
      <c r="Z80" s="44"/>
    </row>
    <row r="81" customHeight="1" ht="29.0">
      <c r="M81" s="44"/>
      <c r="Q81" s="44"/>
      <c r="R81" s="22"/>
      <c r="S81" s="22"/>
      <c r="W81" s="44"/>
      <c r="X81" s="44"/>
      <c r="Y81" s="44"/>
      <c r="Z81" s="44"/>
    </row>
    <row r="82" customHeight="1" ht="29.0">
      <c r="M82" s="44"/>
      <c r="Q82" s="44"/>
      <c r="R82" s="22"/>
      <c r="S82" s="22"/>
      <c r="W82" s="44"/>
      <c r="X82" s="44"/>
      <c r="Y82" s="44"/>
      <c r="Z82" s="44"/>
    </row>
    <row r="83" customHeight="1" ht="29.0">
      <c r="M83" s="44"/>
      <c r="Q83" s="44"/>
      <c r="R83" s="22"/>
      <c r="S83" s="22"/>
      <c r="W83" s="44"/>
      <c r="X83" s="44"/>
      <c r="Y83" s="44"/>
      <c r="Z83" s="44"/>
    </row>
    <row r="84" customHeight="1" ht="29.0">
      <c r="M84" s="44"/>
      <c r="Q84" s="44"/>
      <c r="R84" s="22"/>
      <c r="S84" s="22"/>
      <c r="W84" s="44"/>
      <c r="X84" s="44"/>
      <c r="Y84" s="44"/>
      <c r="Z84" s="44"/>
    </row>
    <row r="85" customHeight="1" ht="29.0">
      <c r="M85" s="44"/>
      <c r="Q85" s="44"/>
      <c r="R85" s="22"/>
      <c r="S85" s="22"/>
      <c r="W85" s="44"/>
      <c r="X85" s="44"/>
      <c r="Y85" s="44"/>
      <c r="Z85" s="44"/>
    </row>
    <row r="86" customHeight="1" ht="29.0">
      <c r="M86" s="44"/>
      <c r="Q86" s="44"/>
      <c r="R86" s="22"/>
      <c r="S86" s="22"/>
      <c r="W86" s="44"/>
      <c r="X86" s="44"/>
      <c r="Y86" s="44"/>
      <c r="Z86" s="44"/>
    </row>
    <row r="87" customHeight="1" ht="29.0">
      <c r="M87" s="44"/>
      <c r="Q87" s="44"/>
      <c r="R87" s="22"/>
      <c r="S87" s="22"/>
      <c r="W87" s="44"/>
      <c r="X87" s="44"/>
      <c r="Y87" s="44"/>
      <c r="Z87" s="44"/>
    </row>
    <row r="88" customHeight="1" ht="29.0">
      <c r="M88" s="44"/>
      <c r="Q88" s="44"/>
      <c r="R88" s="22"/>
      <c r="S88" s="22"/>
      <c r="W88" s="44"/>
      <c r="X88" s="44"/>
      <c r="Y88" s="44"/>
      <c r="Z88" s="44"/>
    </row>
    <row r="89" customHeight="1" ht="29.0">
      <c r="M89" s="44"/>
      <c r="Q89" s="44"/>
      <c r="R89" s="22"/>
      <c r="S89" s="22"/>
      <c r="W89" s="44"/>
      <c r="X89" s="44"/>
      <c r="Y89" s="44"/>
      <c r="Z89" s="44"/>
    </row>
    <row r="90" customHeight="1" ht="29.0">
      <c r="M90" s="44"/>
      <c r="Q90" s="44"/>
      <c r="R90" s="22"/>
      <c r="S90" s="22"/>
      <c r="W90" s="44"/>
      <c r="X90" s="44"/>
      <c r="Y90" s="44"/>
      <c r="Z90" s="44"/>
    </row>
    <row r="91" customHeight="1" ht="29.0">
      <c r="M91" s="44"/>
      <c r="Q91" s="44"/>
      <c r="R91" s="22"/>
      <c r="S91" s="22"/>
      <c r="W91" s="44"/>
      <c r="X91" s="44"/>
      <c r="Y91" s="44"/>
      <c r="Z91" s="44"/>
    </row>
    <row r="92" customHeight="1" ht="29.0">
      <c r="M92" s="44"/>
      <c r="Q92" s="44"/>
      <c r="R92" s="22"/>
      <c r="S92" s="22"/>
      <c r="W92" s="44"/>
      <c r="X92" s="44"/>
      <c r="Y92" s="44"/>
      <c r="Z92" s="44"/>
    </row>
    <row r="93" customHeight="1" ht="29.0">
      <c r="M93" s="44"/>
      <c r="Q93" s="44"/>
      <c r="R93" s="22"/>
      <c r="S93" s="22"/>
      <c r="W93" s="44"/>
      <c r="X93" s="44"/>
      <c r="Y93" s="44"/>
      <c r="Z93" s="44"/>
    </row>
    <row r="94" customHeight="1" ht="29.0">
      <c r="M94" s="44"/>
      <c r="Q94" s="44"/>
      <c r="R94" s="22"/>
      <c r="S94" s="22"/>
      <c r="W94" s="44"/>
      <c r="X94" s="44"/>
      <c r="Y94" s="44"/>
      <c r="Z94" s="44"/>
    </row>
    <row r="95" customHeight="1" ht="29.0">
      <c r="M95" s="44"/>
      <c r="Q95" s="44"/>
      <c r="R95" s="22"/>
      <c r="S95" s="22"/>
      <c r="W95" s="44"/>
      <c r="X95" s="44"/>
      <c r="Y95" s="44"/>
      <c r="Z95" s="44"/>
    </row>
    <row r="96" customHeight="1" ht="29.0">
      <c r="M96" s="44"/>
      <c r="Q96" s="44"/>
      <c r="R96" s="22"/>
      <c r="S96" s="22"/>
      <c r="W96" s="44"/>
      <c r="X96" s="44"/>
      <c r="Y96" s="44"/>
      <c r="Z96" s="44"/>
    </row>
    <row r="97" customHeight="1" ht="29.0">
      <c r="M97" s="44"/>
      <c r="Q97" s="44"/>
      <c r="R97" s="22"/>
      <c r="S97" s="22"/>
      <c r="W97" s="44"/>
      <c r="X97" s="44"/>
      <c r="Y97" s="44"/>
      <c r="Z97" s="44"/>
    </row>
    <row r="98" customHeight="1" ht="29.0">
      <c r="M98" s="44"/>
      <c r="Q98" s="44"/>
      <c r="R98" s="22"/>
      <c r="S98" s="22"/>
      <c r="W98" s="44"/>
      <c r="X98" s="44"/>
      <c r="Y98" s="44"/>
      <c r="Z98" s="44"/>
    </row>
    <row r="99" customHeight="1" ht="29.0">
      <c r="M99" s="44"/>
      <c r="Q99" s="44"/>
      <c r="R99" s="22"/>
      <c r="S99" s="22"/>
      <c r="W99" s="44"/>
      <c r="X99" s="44"/>
      <c r="Y99" s="44"/>
      <c r="Z99" s="44"/>
    </row>
    <row r="100" customHeight="1" ht="29.0">
      <c r="M100" s="44"/>
      <c r="Q100" s="44"/>
      <c r="R100" s="22"/>
      <c r="S100" s="22"/>
      <c r="W100" s="44"/>
      <c r="X100" s="44"/>
      <c r="Y100" s="44"/>
      <c r="Z100" s="44"/>
    </row>
    <row r="101" customHeight="1" ht="29.0">
      <c r="M101" s="44"/>
      <c r="Q101" s="44"/>
      <c r="R101" s="22"/>
      <c r="S101" s="22"/>
      <c r="W101" s="44"/>
      <c r="X101" s="44"/>
      <c r="Y101" s="44"/>
      <c r="Z101" s="44"/>
    </row>
    <row r="102" customHeight="1" ht="29.0">
      <c r="M102" s="44"/>
      <c r="Q102" s="44"/>
      <c r="R102" s="22"/>
      <c r="S102" s="22"/>
      <c r="W102" s="44"/>
      <c r="X102" s="44"/>
      <c r="Y102" s="44"/>
      <c r="Z102" s="44"/>
    </row>
    <row r="103" customHeight="1" ht="29.0">
      <c r="M103" s="44"/>
      <c r="Q103" s="44"/>
      <c r="R103" s="22"/>
      <c r="S103" s="22"/>
      <c r="W103" s="44"/>
      <c r="X103" s="44"/>
      <c r="Y103" s="44"/>
      <c r="Z103" s="44"/>
    </row>
    <row r="104" customHeight="1" ht="29.0">
      <c r="M104" s="44"/>
      <c r="Q104" s="44"/>
      <c r="R104" s="22"/>
      <c r="S104" s="22"/>
      <c r="W104" s="44"/>
      <c r="X104" s="44"/>
      <c r="Y104" s="44"/>
      <c r="Z104" s="44"/>
    </row>
    <row r="105" customHeight="1" ht="29.0">
      <c r="M105" s="44"/>
      <c r="Q105" s="44"/>
      <c r="R105" s="22"/>
      <c r="S105" s="22"/>
      <c r="W105" s="44"/>
      <c r="X105" s="44"/>
      <c r="Y105" s="44"/>
      <c r="Z105" s="44"/>
    </row>
    <row r="106" customHeight="1" ht="29.0">
      <c r="M106" s="44"/>
      <c r="Q106" s="44"/>
      <c r="R106" s="22"/>
      <c r="S106" s="22"/>
      <c r="W106" s="44"/>
      <c r="X106" s="44"/>
      <c r="Y106" s="44"/>
      <c r="Z106" s="44"/>
    </row>
    <row r="107" customHeight="1" ht="29.0">
      <c r="M107" s="44"/>
      <c r="Q107" s="44"/>
      <c r="R107" s="22"/>
      <c r="S107" s="22"/>
      <c r="W107" s="44"/>
      <c r="X107" s="44"/>
      <c r="Y107" s="44"/>
      <c r="Z107" s="44"/>
    </row>
    <row r="108" customHeight="1" ht="29.0">
      <c r="M108" s="44"/>
      <c r="Q108" s="44"/>
      <c r="R108" s="22"/>
      <c r="S108" s="22"/>
      <c r="W108" s="44"/>
      <c r="X108" s="44"/>
      <c r="Y108" s="44"/>
      <c r="Z108" s="44"/>
    </row>
    <row r="109" customHeight="1" ht="29.0">
      <c r="M109" s="44"/>
      <c r="Q109" s="44"/>
      <c r="R109" s="22"/>
      <c r="S109" s="22"/>
      <c r="W109" s="44"/>
      <c r="X109" s="44"/>
      <c r="Y109" s="44"/>
      <c r="Z109" s="44"/>
    </row>
    <row r="110" customHeight="1" ht="29.0">
      <c r="M110" s="44"/>
      <c r="Q110" s="44"/>
      <c r="R110" s="22"/>
      <c r="S110" s="22"/>
      <c r="W110" s="44"/>
      <c r="X110" s="44"/>
      <c r="Y110" s="44"/>
      <c r="Z110" s="44"/>
    </row>
    <row r="111" customHeight="1" ht="29.0">
      <c r="M111" s="44"/>
      <c r="Q111" s="44"/>
      <c r="R111" s="22"/>
      <c r="S111" s="22"/>
      <c r="W111" s="44"/>
      <c r="X111" s="44"/>
      <c r="Y111" s="44"/>
      <c r="Z111" s="44"/>
    </row>
    <row r="112" customHeight="1" ht="29.0">
      <c r="M112" s="44"/>
      <c r="Q112" s="44"/>
      <c r="R112" s="22"/>
      <c r="S112" s="22"/>
      <c r="W112" s="44"/>
      <c r="X112" s="44"/>
      <c r="Y112" s="44"/>
      <c r="Z112" s="44"/>
    </row>
    <row r="113" customHeight="1" ht="29.0">
      <c r="M113" s="44"/>
      <c r="Q113" s="44"/>
      <c r="R113" s="22"/>
      <c r="S113" s="22"/>
      <c r="W113" s="44"/>
      <c r="X113" s="44"/>
      <c r="Y113" s="44"/>
      <c r="Z113" s="44"/>
    </row>
    <row r="114" customHeight="1" ht="29.0">
      <c r="M114" s="44"/>
      <c r="Q114" s="44"/>
      <c r="R114" s="22"/>
      <c r="S114" s="22"/>
      <c r="W114" s="44"/>
      <c r="X114" s="44"/>
      <c r="Y114" s="44"/>
      <c r="Z114" s="44"/>
    </row>
    <row r="115" customHeight="1" ht="29.0">
      <c r="M115" s="44"/>
      <c r="Q115" s="44"/>
      <c r="R115" s="22"/>
      <c r="S115" s="22"/>
      <c r="W115" s="44"/>
      <c r="X115" s="44"/>
      <c r="Y115" s="44"/>
      <c r="Z115" s="44"/>
    </row>
    <row r="116" customHeight="1" ht="29.0">
      <c r="M116" s="44"/>
      <c r="Q116" s="44"/>
      <c r="R116" s="22"/>
      <c r="S116" s="22"/>
      <c r="W116" s="44"/>
      <c r="X116" s="44"/>
      <c r="Y116" s="44"/>
      <c r="Z116" s="44"/>
    </row>
    <row r="117" customHeight="1" ht="29.0">
      <c r="M117" s="44"/>
      <c r="Q117" s="44"/>
      <c r="R117" s="22"/>
      <c r="S117" s="22"/>
      <c r="W117" s="44"/>
      <c r="X117" s="44"/>
      <c r="Y117" s="44"/>
      <c r="Z117" s="44"/>
    </row>
    <row r="118" customHeight="1" ht="29.0">
      <c r="M118" s="44"/>
      <c r="Q118" s="44"/>
      <c r="R118" s="22"/>
      <c r="S118" s="22"/>
      <c r="W118" s="44"/>
      <c r="X118" s="44"/>
      <c r="Y118" s="44"/>
      <c r="Z118" s="44"/>
    </row>
    <row r="119" customHeight="1" ht="29.0">
      <c r="M119" s="44"/>
      <c r="Q119" s="44"/>
      <c r="R119" s="22"/>
      <c r="S119" s="22"/>
      <c r="W119" s="44"/>
      <c r="X119" s="44"/>
      <c r="Y119" s="44"/>
      <c r="Z119" s="44"/>
    </row>
    <row r="120" customHeight="1" ht="29.0">
      <c r="M120" s="44"/>
      <c r="Q120" s="44"/>
      <c r="R120" s="22"/>
      <c r="S120" s="22"/>
      <c r="W120" s="44"/>
      <c r="X120" s="44"/>
      <c r="Y120" s="44"/>
      <c r="Z120" s="44"/>
    </row>
    <row r="121" customHeight="1" ht="29.0">
      <c r="M121" s="44"/>
      <c r="Q121" s="44"/>
      <c r="R121" s="22"/>
      <c r="S121" s="22"/>
      <c r="W121" s="44"/>
      <c r="X121" s="44"/>
      <c r="Y121" s="44"/>
      <c r="Z121" s="44"/>
    </row>
    <row r="122" customHeight="1" ht="29.0">
      <c r="M122" s="44"/>
      <c r="Q122" s="44"/>
      <c r="R122" s="22"/>
      <c r="S122" s="22"/>
      <c r="W122" s="44"/>
      <c r="X122" s="44"/>
      <c r="Y122" s="44"/>
      <c r="Z122" s="44"/>
    </row>
    <row r="123" customHeight="1" ht="29.0">
      <c r="M123" s="44"/>
      <c r="Q123" s="44"/>
      <c r="R123" s="22"/>
      <c r="S123" s="22"/>
      <c r="W123" s="44"/>
      <c r="X123" s="44"/>
      <c r="Y123" s="44"/>
      <c r="Z123" s="44"/>
    </row>
    <row r="124" customHeight="1" ht="29.0">
      <c r="M124" s="44"/>
      <c r="Q124" s="44"/>
      <c r="R124" s="22"/>
      <c r="S124" s="22"/>
      <c r="W124" s="44"/>
      <c r="X124" s="44"/>
      <c r="Y124" s="44"/>
      <c r="Z124" s="44"/>
    </row>
    <row r="125" customHeight="1" ht="29.0">
      <c r="M125" s="44"/>
      <c r="Q125" s="44"/>
      <c r="R125" s="22"/>
      <c r="S125" s="22"/>
      <c r="W125" s="44"/>
      <c r="X125" s="44"/>
      <c r="Y125" s="44"/>
      <c r="Z125" s="44"/>
    </row>
    <row r="126" customHeight="1" ht="29.0">
      <c r="M126" s="44"/>
      <c r="Q126" s="44"/>
      <c r="R126" s="22"/>
      <c r="S126" s="22"/>
      <c r="W126" s="44"/>
      <c r="X126" s="44"/>
      <c r="Y126" s="44"/>
      <c r="Z126" s="44"/>
    </row>
    <row r="127" customHeight="1" ht="29.0">
      <c r="M127" s="44"/>
      <c r="Q127" s="44"/>
      <c r="R127" s="22"/>
      <c r="S127" s="22"/>
      <c r="W127" s="44"/>
      <c r="X127" s="44"/>
      <c r="Y127" s="44"/>
      <c r="Z127" s="44"/>
    </row>
    <row r="128" customHeight="1" ht="29.0">
      <c r="M128" s="44"/>
      <c r="Q128" s="44"/>
      <c r="R128" s="22"/>
      <c r="S128" s="22"/>
      <c r="W128" s="44"/>
      <c r="X128" s="44"/>
      <c r="Y128" s="44"/>
      <c r="Z128" s="44"/>
    </row>
    <row r="129" customHeight="1" ht="29.0">
      <c r="M129" s="44"/>
      <c r="Q129" s="44"/>
      <c r="R129" s="22"/>
      <c r="S129" s="22"/>
      <c r="W129" s="44"/>
      <c r="X129" s="44"/>
      <c r="Y129" s="44"/>
      <c r="Z129" s="44"/>
    </row>
    <row r="130" customHeight="1" ht="29.0">
      <c r="M130" s="44"/>
      <c r="Q130" s="44"/>
      <c r="R130" s="22"/>
      <c r="S130" s="22"/>
      <c r="W130" s="44"/>
      <c r="X130" s="44"/>
      <c r="Y130" s="44"/>
      <c r="Z130" s="44"/>
    </row>
    <row r="131" customHeight="1" ht="29.0">
      <c r="M131" s="44"/>
      <c r="Q131" s="44"/>
      <c r="R131" s="22"/>
      <c r="S131" s="22"/>
      <c r="W131" s="44"/>
      <c r="X131" s="44"/>
      <c r="Y131" s="44"/>
      <c r="Z131" s="44"/>
    </row>
    <row r="132" customHeight="1" ht="29.0">
      <c r="M132" s="44"/>
      <c r="Q132" s="44"/>
      <c r="R132" s="22"/>
      <c r="S132" s="22"/>
      <c r="W132" s="44"/>
      <c r="X132" s="44"/>
      <c r="Y132" s="44"/>
      <c r="Z132" s="44"/>
    </row>
    <row r="133" customHeight="1" ht="29.0">
      <c r="M133" s="44"/>
      <c r="Q133" s="44"/>
      <c r="R133" s="22"/>
      <c r="S133" s="22"/>
      <c r="W133" s="44"/>
      <c r="X133" s="44"/>
      <c r="Y133" s="44"/>
      <c r="Z133" s="44"/>
    </row>
    <row r="134" customHeight="1" ht="29.0">
      <c r="M134" s="44"/>
      <c r="Q134" s="44"/>
      <c r="R134" s="22"/>
      <c r="S134" s="22"/>
      <c r="W134" s="44"/>
      <c r="X134" s="44"/>
      <c r="Y134" s="44"/>
      <c r="Z134" s="44"/>
    </row>
    <row r="135" customHeight="1" ht="29.0">
      <c r="M135" s="44"/>
      <c r="Q135" s="44"/>
      <c r="R135" s="22"/>
      <c r="S135" s="22"/>
      <c r="W135" s="44"/>
      <c r="X135" s="44"/>
      <c r="Y135" s="44"/>
      <c r="Z135" s="44"/>
    </row>
    <row r="136" customHeight="1" ht="29.0">
      <c r="M136" s="44"/>
      <c r="Q136" s="44"/>
      <c r="R136" s="22"/>
      <c r="S136" s="22"/>
      <c r="W136" s="44"/>
      <c r="X136" s="44"/>
      <c r="Y136" s="44"/>
      <c r="Z136" s="44"/>
    </row>
    <row r="137" customHeight="1" ht="29.0">
      <c r="M137" s="44"/>
      <c r="Q137" s="44"/>
      <c r="R137" s="22"/>
      <c r="S137" s="22"/>
      <c r="W137" s="44"/>
      <c r="X137" s="44"/>
      <c r="Y137" s="44"/>
      <c r="Z137" s="44"/>
    </row>
    <row r="138" customHeight="1" ht="29.0">
      <c r="M138" s="44"/>
      <c r="Q138" s="44"/>
      <c r="R138" s="22"/>
      <c r="S138" s="22"/>
      <c r="W138" s="44"/>
      <c r="X138" s="44"/>
      <c r="Y138" s="44"/>
      <c r="Z138" s="44"/>
    </row>
    <row r="139" customHeight="1" ht="29.0">
      <c r="M139" s="44"/>
      <c r="Q139" s="44"/>
      <c r="R139" s="22"/>
      <c r="S139" s="22"/>
      <c r="W139" s="44"/>
      <c r="X139" s="44"/>
      <c r="Y139" s="44"/>
      <c r="Z139" s="44"/>
    </row>
    <row r="140" customHeight="1" ht="29.0">
      <c r="M140" s="44"/>
      <c r="Q140" s="44"/>
      <c r="R140" s="22"/>
      <c r="S140" s="22"/>
      <c r="W140" s="44"/>
      <c r="X140" s="44"/>
      <c r="Y140" s="44"/>
      <c r="Z140" s="44"/>
    </row>
    <row r="141" customHeight="1" ht="29.0">
      <c r="M141" s="44"/>
      <c r="Q141" s="44"/>
      <c r="R141" s="22"/>
      <c r="S141" s="22"/>
      <c r="W141" s="44"/>
      <c r="X141" s="44"/>
      <c r="Y141" s="44"/>
      <c r="Z141" s="44"/>
    </row>
    <row r="142" customHeight="1" ht="29.0">
      <c r="M142" s="44"/>
      <c r="Q142" s="44"/>
      <c r="R142" s="22"/>
      <c r="S142" s="22"/>
      <c r="W142" s="44"/>
      <c r="X142" s="44"/>
      <c r="Y142" s="44"/>
      <c r="Z142" s="44"/>
    </row>
    <row r="143" customHeight="1" ht="29.0">
      <c r="M143" s="44"/>
      <c r="Q143" s="44"/>
      <c r="R143" s="22"/>
      <c r="S143" s="22"/>
      <c r="W143" s="44"/>
      <c r="X143" s="44"/>
      <c r="Y143" s="44"/>
      <c r="Z143" s="44"/>
    </row>
    <row r="144" customHeight="1" ht="29.0">
      <c r="M144" s="44"/>
      <c r="Q144" s="44"/>
      <c r="R144" s="22"/>
      <c r="S144" s="22"/>
      <c r="W144" s="44"/>
      <c r="X144" s="44"/>
      <c r="Y144" s="44"/>
      <c r="Z144" s="44"/>
    </row>
    <row r="145" customHeight="1" ht="29.0">
      <c r="M145" s="44"/>
      <c r="Q145" s="44"/>
      <c r="R145" s="22"/>
      <c r="S145" s="22"/>
      <c r="W145" s="44"/>
      <c r="X145" s="44"/>
      <c r="Y145" s="44"/>
      <c r="Z145" s="44"/>
    </row>
    <row r="146" customHeight="1" ht="29.0">
      <c r="M146" s="44"/>
      <c r="Q146" s="44"/>
      <c r="R146" s="22"/>
      <c r="S146" s="22"/>
      <c r="W146" s="44"/>
      <c r="X146" s="44"/>
      <c r="Y146" s="44"/>
      <c r="Z146" s="44"/>
    </row>
    <row r="147" customHeight="1" ht="29.0">
      <c r="M147" s="44"/>
      <c r="Q147" s="44"/>
      <c r="R147" s="22"/>
      <c r="S147" s="22"/>
      <c r="W147" s="44"/>
      <c r="X147" s="44"/>
      <c r="Y147" s="44"/>
      <c r="Z147" s="44"/>
    </row>
    <row r="148" customHeight="1" ht="29.0">
      <c r="M148" s="44"/>
      <c r="Q148" s="44"/>
      <c r="R148" s="22"/>
      <c r="S148" s="22"/>
      <c r="W148" s="44"/>
      <c r="X148" s="44"/>
      <c r="Y148" s="44"/>
      <c r="Z148" s="44"/>
    </row>
    <row r="149" customHeight="1" ht="29.0">
      <c r="M149" s="44"/>
      <c r="Q149" s="44"/>
      <c r="R149" s="22"/>
      <c r="S149" s="22"/>
      <c r="W149" s="44"/>
      <c r="X149" s="44"/>
      <c r="Y149" s="44"/>
      <c r="Z149" s="44"/>
    </row>
    <row r="150" customHeight="1" ht="29.0">
      <c r="M150" s="44"/>
      <c r="Q150" s="44"/>
      <c r="R150" s="22"/>
      <c r="S150" s="22"/>
      <c r="W150" s="44"/>
      <c r="X150" s="44"/>
      <c r="Y150" s="44"/>
      <c r="Z150" s="44"/>
    </row>
    <row r="151" customHeight="1" ht="29.0">
      <c r="M151" s="44"/>
      <c r="Q151" s="44"/>
      <c r="R151" s="22"/>
      <c r="S151" s="22"/>
      <c r="W151" s="44"/>
      <c r="X151" s="44"/>
      <c r="Y151" s="44"/>
      <c r="Z151" s="44"/>
    </row>
    <row r="152" customHeight="1" ht="29.0">
      <c r="M152" s="44"/>
      <c r="Q152" s="44"/>
      <c r="R152" s="22"/>
      <c r="S152" s="22"/>
      <c r="W152" s="44"/>
      <c r="X152" s="44"/>
      <c r="Y152" s="44"/>
      <c r="Z152" s="44"/>
    </row>
    <row r="153" customHeight="1" ht="29.0">
      <c r="M153" s="44"/>
      <c r="Q153" s="44"/>
      <c r="R153" s="22"/>
      <c r="S153" s="22"/>
      <c r="W153" s="44"/>
      <c r="X153" s="44"/>
      <c r="Y153" s="44"/>
      <c r="Z153" s="44"/>
    </row>
    <row r="154" customHeight="1" ht="29.0">
      <c r="M154" s="44"/>
      <c r="Q154" s="44"/>
      <c r="R154" s="22"/>
      <c r="S154" s="22"/>
      <c r="W154" s="44"/>
      <c r="X154" s="44"/>
      <c r="Y154" s="44"/>
      <c r="Z154" s="44"/>
    </row>
    <row r="155" customHeight="1" ht="29.0">
      <c r="M155" s="44"/>
      <c r="Q155" s="44"/>
      <c r="R155" s="22"/>
      <c r="S155" s="22"/>
      <c r="W155" s="44"/>
      <c r="X155" s="44"/>
      <c r="Y155" s="44"/>
      <c r="Z155" s="44"/>
    </row>
    <row r="156" customHeight="1" ht="29.0">
      <c r="M156" s="44"/>
      <c r="Q156" s="44"/>
      <c r="R156" s="22"/>
      <c r="S156" s="22"/>
      <c r="W156" s="44"/>
      <c r="X156" s="44"/>
      <c r="Y156" s="44"/>
      <c r="Z156" s="44"/>
    </row>
    <row r="157" customHeight="1" ht="29.0">
      <c r="M157" s="44"/>
      <c r="Q157" s="44"/>
      <c r="R157" s="22"/>
      <c r="S157" s="22"/>
      <c r="W157" s="44"/>
      <c r="X157" s="44"/>
      <c r="Y157" s="44"/>
      <c r="Z157" s="44"/>
    </row>
    <row r="158" customHeight="1" ht="29.0">
      <c r="M158" s="44"/>
      <c r="Q158" s="44"/>
      <c r="R158" s="22"/>
      <c r="S158" s="22"/>
      <c r="W158" s="44"/>
      <c r="X158" s="44"/>
      <c r="Y158" s="44"/>
      <c r="Z158" s="44"/>
    </row>
    <row r="159" customHeight="1" ht="29.0">
      <c r="M159" s="44"/>
      <c r="Q159" s="44"/>
      <c r="R159" s="22"/>
      <c r="S159" s="22"/>
      <c r="W159" s="44"/>
      <c r="X159" s="44"/>
      <c r="Y159" s="44"/>
      <c r="Z159" s="44"/>
    </row>
    <row r="160" customHeight="1" ht="29.0">
      <c r="M160" s="44"/>
      <c r="Q160" s="44"/>
      <c r="R160" s="22"/>
      <c r="S160" s="22"/>
      <c r="W160" s="44"/>
      <c r="X160" s="44"/>
      <c r="Y160" s="44"/>
      <c r="Z160" s="44"/>
    </row>
    <row r="161" customHeight="1" ht="29.0">
      <c r="M161" s="44"/>
      <c r="Q161" s="44"/>
      <c r="R161" s="22"/>
      <c r="S161" s="22"/>
      <c r="W161" s="44"/>
      <c r="X161" s="44"/>
      <c r="Y161" s="44"/>
      <c r="Z161" s="44"/>
    </row>
    <row r="162" customHeight="1" ht="29.0">
      <c r="M162" s="44"/>
      <c r="Q162" s="44"/>
      <c r="R162" s="22"/>
      <c r="S162" s="22"/>
      <c r="W162" s="44"/>
      <c r="X162" s="44"/>
      <c r="Y162" s="44"/>
      <c r="Z162" s="44"/>
    </row>
    <row r="163" customHeight="1" ht="29.0">
      <c r="M163" s="44"/>
      <c r="Q163" s="44"/>
      <c r="R163" s="22"/>
      <c r="S163" s="22"/>
      <c r="W163" s="44"/>
      <c r="X163" s="44"/>
      <c r="Y163" s="44"/>
      <c r="Z163" s="44"/>
    </row>
    <row r="164" customHeight="1" ht="29.0">
      <c r="M164" s="44"/>
      <c r="Q164" s="44"/>
      <c r="R164" s="22"/>
      <c r="S164" s="22"/>
      <c r="W164" s="44"/>
      <c r="X164" s="44"/>
      <c r="Y164" s="44"/>
      <c r="Z164" s="44"/>
    </row>
    <row r="165" customHeight="1" ht="29.0">
      <c r="M165" s="44"/>
      <c r="Q165" s="44"/>
      <c r="R165" s="22"/>
      <c r="S165" s="22"/>
      <c r="W165" s="44"/>
      <c r="X165" s="44"/>
      <c r="Y165" s="44"/>
      <c r="Z165" s="44"/>
    </row>
    <row r="166" customHeight="1" ht="29.0">
      <c r="M166" s="44"/>
      <c r="Q166" s="44"/>
      <c r="R166" s="22"/>
      <c r="S166" s="22"/>
      <c r="W166" s="44"/>
      <c r="X166" s="44"/>
      <c r="Y166" s="44"/>
      <c r="Z166" s="44"/>
    </row>
    <row r="167" customHeight="1" ht="29.0">
      <c r="M167" s="44"/>
      <c r="Q167" s="44"/>
      <c r="R167" s="22"/>
      <c r="S167" s="22"/>
      <c r="W167" s="44"/>
      <c r="X167" s="44"/>
      <c r="Y167" s="44"/>
      <c r="Z167" s="44"/>
    </row>
    <row r="168" customHeight="1" ht="29.0">
      <c r="M168" s="44"/>
      <c r="Q168" s="44"/>
      <c r="R168" s="22"/>
      <c r="S168" s="22"/>
      <c r="W168" s="44"/>
      <c r="X168" s="44"/>
      <c r="Y168" s="44"/>
      <c r="Z168" s="44"/>
    </row>
    <row r="169" customHeight="1" ht="29.0">
      <c r="M169" s="44"/>
      <c r="Q169" s="44"/>
      <c r="R169" s="22"/>
      <c r="S169" s="22"/>
      <c r="W169" s="44"/>
      <c r="X169" s="44"/>
      <c r="Y169" s="44"/>
      <c r="Z169" s="44"/>
    </row>
    <row r="170" customHeight="1" ht="29.0">
      <c r="M170" s="44"/>
      <c r="Q170" s="44"/>
      <c r="R170" s="22"/>
      <c r="S170" s="22"/>
      <c r="W170" s="44"/>
      <c r="X170" s="44"/>
      <c r="Y170" s="44"/>
      <c r="Z170" s="44"/>
    </row>
    <row r="171" customHeight="1" ht="29.0">
      <c r="M171" s="44"/>
      <c r="Q171" s="44"/>
      <c r="R171" s="22"/>
      <c r="S171" s="22"/>
      <c r="W171" s="44"/>
      <c r="X171" s="44"/>
      <c r="Y171" s="44"/>
      <c r="Z171" s="44"/>
    </row>
    <row r="172" customHeight="1" ht="29.0">
      <c r="M172" s="44"/>
      <c r="Q172" s="44"/>
      <c r="R172" s="22"/>
      <c r="S172" s="22"/>
      <c r="W172" s="44"/>
      <c r="X172" s="44"/>
      <c r="Y172" s="44"/>
      <c r="Z172" s="44"/>
    </row>
    <row r="173" customHeight="1" ht="29.0">
      <c r="M173" s="44"/>
      <c r="Q173" s="44"/>
      <c r="R173" s="22"/>
      <c r="S173" s="22"/>
      <c r="W173" s="44"/>
      <c r="X173" s="44"/>
      <c r="Y173" s="44"/>
      <c r="Z173" s="44"/>
    </row>
    <row r="174" customHeight="1" ht="29.0">
      <c r="M174" s="44"/>
      <c r="Q174" s="44"/>
      <c r="R174" s="22"/>
      <c r="S174" s="22"/>
      <c r="W174" s="44"/>
      <c r="X174" s="44"/>
      <c r="Y174" s="44"/>
      <c r="Z174" s="44"/>
    </row>
    <row r="175" customHeight="1" ht="29.0">
      <c r="M175" s="44"/>
      <c r="Q175" s="44"/>
      <c r="R175" s="22"/>
      <c r="S175" s="22"/>
      <c r="W175" s="44"/>
      <c r="X175" s="44"/>
      <c r="Y175" s="44"/>
      <c r="Z175" s="44"/>
    </row>
    <row r="176" customHeight="1" ht="29.0">
      <c r="M176" s="44"/>
      <c r="Q176" s="44"/>
      <c r="R176" s="22"/>
      <c r="S176" s="22"/>
      <c r="W176" s="44"/>
      <c r="X176" s="44"/>
      <c r="Y176" s="44"/>
      <c r="Z176" s="44"/>
    </row>
    <row r="177" customHeight="1" ht="29.0">
      <c r="M177" s="44"/>
      <c r="Q177" s="44"/>
      <c r="R177" s="22"/>
      <c r="S177" s="22"/>
      <c r="W177" s="44"/>
      <c r="X177" s="44"/>
      <c r="Y177" s="44"/>
      <c r="Z177" s="44"/>
    </row>
    <row r="178" customHeight="1" ht="29.0">
      <c r="M178" s="44"/>
      <c r="Q178" s="44"/>
      <c r="R178" s="22"/>
      <c r="S178" s="22"/>
      <c r="W178" s="44"/>
      <c r="X178" s="44"/>
      <c r="Y178" s="44"/>
      <c r="Z178" s="44"/>
    </row>
    <row r="179" customHeight="1" ht="29.0">
      <c r="M179" s="44"/>
      <c r="Q179" s="44"/>
      <c r="R179" s="22"/>
      <c r="S179" s="22"/>
      <c r="W179" s="44"/>
      <c r="X179" s="44"/>
      <c r="Y179" s="44"/>
      <c r="Z179" s="44"/>
    </row>
    <row r="180" customHeight="1" ht="29.0">
      <c r="M180" s="44"/>
      <c r="Q180" s="44"/>
      <c r="R180" s="22"/>
      <c r="S180" s="22"/>
      <c r="W180" s="44"/>
      <c r="X180" s="44"/>
      <c r="Y180" s="44"/>
      <c r="Z180" s="44"/>
    </row>
    <row r="181" customHeight="1" ht="29.0">
      <c r="M181" s="44"/>
      <c r="Q181" s="44"/>
      <c r="R181" s="22"/>
      <c r="S181" s="22"/>
      <c r="W181" s="44"/>
      <c r="X181" s="44"/>
      <c r="Y181" s="44"/>
      <c r="Z181" s="44"/>
    </row>
    <row r="182" customHeight="1" ht="29.0">
      <c r="M182" s="44"/>
      <c r="Q182" s="44"/>
      <c r="R182" s="22"/>
      <c r="S182" s="22"/>
      <c r="W182" s="44"/>
      <c r="X182" s="44"/>
      <c r="Y182" s="44"/>
      <c r="Z182" s="44"/>
    </row>
    <row r="183" customHeight="1" ht="29.0">
      <c r="M183" s="44"/>
      <c r="Q183" s="44"/>
      <c r="R183" s="22"/>
      <c r="S183" s="22"/>
      <c r="W183" s="44"/>
      <c r="X183" s="44"/>
      <c r="Y183" s="44"/>
      <c r="Z183" s="44"/>
    </row>
    <row r="184" customHeight="1" ht="29.0">
      <c r="M184" s="44"/>
      <c r="Q184" s="44"/>
      <c r="R184" s="22"/>
      <c r="S184" s="22"/>
      <c r="W184" s="44"/>
      <c r="X184" s="44"/>
      <c r="Y184" s="44"/>
      <c r="Z184" s="44"/>
    </row>
    <row r="185" customHeight="1" ht="29.0">
      <c r="M185" s="44"/>
      <c r="Q185" s="44"/>
      <c r="R185" s="22"/>
      <c r="S185" s="22"/>
      <c r="W185" s="44"/>
      <c r="X185" s="44"/>
      <c r="Y185" s="44"/>
      <c r="Z185" s="44"/>
    </row>
    <row r="186" customHeight="1" ht="29.0">
      <c r="M186" s="44"/>
      <c r="Q186" s="44"/>
      <c r="R186" s="22"/>
      <c r="S186" s="22"/>
      <c r="W186" s="44"/>
      <c r="X186" s="44"/>
      <c r="Y186" s="44"/>
      <c r="Z186" s="44"/>
    </row>
    <row r="187" customHeight="1" ht="29.0">
      <c r="M187" s="44"/>
      <c r="Q187" s="44"/>
      <c r="R187" s="22"/>
      <c r="S187" s="22"/>
      <c r="W187" s="44"/>
      <c r="X187" s="44"/>
      <c r="Y187" s="44"/>
      <c r="Z187" s="44"/>
    </row>
    <row r="188" customHeight="1" ht="29.0">
      <c r="M188" s="44"/>
      <c r="Q188" s="44"/>
      <c r="R188" s="22"/>
      <c r="S188" s="22"/>
      <c r="W188" s="44"/>
      <c r="X188" s="44"/>
      <c r="Y188" s="44"/>
      <c r="Z188" s="44"/>
    </row>
    <row r="189" customHeight="1" ht="29.0">
      <c r="M189" s="44"/>
      <c r="Q189" s="44"/>
      <c r="R189" s="22"/>
      <c r="S189" s="22"/>
      <c r="W189" s="44"/>
      <c r="X189" s="44"/>
      <c r="Y189" s="44"/>
      <c r="Z189" s="44"/>
    </row>
    <row r="190" customHeight="1" ht="29.0">
      <c r="M190" s="44"/>
      <c r="Q190" s="44"/>
      <c r="R190" s="22"/>
      <c r="S190" s="22"/>
      <c r="W190" s="44"/>
      <c r="X190" s="44"/>
      <c r="Y190" s="44"/>
      <c r="Z190" s="44"/>
    </row>
    <row r="191" customHeight="1" ht="29.0">
      <c r="M191" s="44"/>
      <c r="Q191" s="44"/>
      <c r="R191" s="22"/>
      <c r="S191" s="22"/>
      <c r="W191" s="44"/>
      <c r="X191" s="44"/>
      <c r="Y191" s="44"/>
      <c r="Z191" s="44"/>
    </row>
    <row r="192" customHeight="1" ht="29.0">
      <c r="M192" s="44"/>
      <c r="Q192" s="44"/>
      <c r="R192" s="22"/>
      <c r="S192" s="22"/>
      <c r="W192" s="44"/>
      <c r="X192" s="44"/>
      <c r="Y192" s="44"/>
      <c r="Z192" s="44"/>
    </row>
    <row r="193" customHeight="1" ht="29.0">
      <c r="M193" s="44"/>
      <c r="Q193" s="44"/>
      <c r="R193" s="22"/>
      <c r="S193" s="22"/>
      <c r="W193" s="44"/>
      <c r="X193" s="44"/>
      <c r="Y193" s="44"/>
      <c r="Z193" s="44"/>
    </row>
    <row r="194" customHeight="1" ht="29.0">
      <c r="M194" s="44"/>
      <c r="Q194" s="44"/>
      <c r="R194" s="22"/>
      <c r="S194" s="22"/>
      <c r="W194" s="44"/>
      <c r="X194" s="44"/>
      <c r="Y194" s="44"/>
      <c r="Z194" s="44"/>
    </row>
    <row r="195" customHeight="1" ht="29.0">
      <c r="M195" s="44"/>
      <c r="Q195" s="44"/>
      <c r="R195" s="22"/>
      <c r="S195" s="22"/>
      <c r="W195" s="44"/>
      <c r="X195" s="44"/>
      <c r="Y195" s="44"/>
      <c r="Z195" s="44"/>
    </row>
    <row r="196" customHeight="1" ht="29.0">
      <c r="M196" s="44"/>
      <c r="Q196" s="44"/>
      <c r="R196" s="22"/>
      <c r="S196" s="22"/>
      <c r="W196" s="44"/>
      <c r="X196" s="44"/>
      <c r="Y196" s="44"/>
      <c r="Z196" s="44"/>
    </row>
    <row r="197" customHeight="1" ht="29.0">
      <c r="M197" s="44"/>
      <c r="Q197" s="44"/>
      <c r="R197" s="22"/>
      <c r="S197" s="22"/>
      <c r="W197" s="44"/>
      <c r="X197" s="44"/>
      <c r="Y197" s="44"/>
      <c r="Z197" s="44"/>
    </row>
    <row r="198" customHeight="1" ht="29.0">
      <c r="M198" s="44"/>
      <c r="Q198" s="44"/>
      <c r="R198" s="22"/>
      <c r="S198" s="22"/>
      <c r="W198" s="44"/>
      <c r="X198" s="44"/>
      <c r="Y198" s="44"/>
      <c r="Z198" s="44"/>
    </row>
    <row r="199" customHeight="1" ht="29.0">
      <c r="M199" s="44"/>
      <c r="Q199" s="44"/>
      <c r="R199" s="22"/>
      <c r="S199" s="22"/>
      <c r="W199" s="44"/>
      <c r="X199" s="44"/>
      <c r="Y199" s="44"/>
      <c r="Z199" s="44"/>
    </row>
    <row r="200" customHeight="1" ht="29.0">
      <c r="M200" s="44"/>
      <c r="Q200" s="44"/>
      <c r="R200" s="22"/>
      <c r="S200" s="22"/>
      <c r="W200" s="44"/>
      <c r="X200" s="44"/>
      <c r="Y200" s="44"/>
      <c r="Z200" s="44"/>
    </row>
    <row r="201" customHeight="1" ht="29.0">
      <c r="M201" s="44"/>
      <c r="Q201" s="44"/>
      <c r="R201" s="22"/>
      <c r="S201" s="22"/>
      <c r="W201" s="44"/>
      <c r="X201" s="44"/>
      <c r="Y201" s="44"/>
      <c r="Z201" s="44"/>
    </row>
    <row r="202" customHeight="1" ht="29.0">
      <c r="M202" s="44"/>
      <c r="Q202" s="44"/>
      <c r="R202" s="22"/>
      <c r="S202" s="22"/>
      <c r="W202" s="44"/>
      <c r="X202" s="44"/>
      <c r="Y202" s="44"/>
      <c r="Z202" s="44"/>
    </row>
    <row r="203" customHeight="1" ht="29.0">
      <c r="M203" s="44"/>
      <c r="Q203" s="44"/>
      <c r="R203" s="22"/>
      <c r="S203" s="22"/>
      <c r="W203" s="44"/>
      <c r="X203" s="44"/>
      <c r="Y203" s="44"/>
      <c r="Z203" s="44"/>
    </row>
    <row r="204" customHeight="1" ht="29.0">
      <c r="M204" s="44"/>
      <c r="Q204" s="44"/>
      <c r="R204" s="22"/>
      <c r="S204" s="22"/>
      <c r="W204" s="44"/>
      <c r="X204" s="44"/>
      <c r="Y204" s="44"/>
      <c r="Z204" s="44"/>
    </row>
    <row r="205" customHeight="1" ht="29.0">
      <c r="M205" s="44"/>
      <c r="Q205" s="44"/>
      <c r="R205" s="22"/>
      <c r="S205" s="22"/>
      <c r="W205" s="44"/>
      <c r="X205" s="44"/>
      <c r="Y205" s="44"/>
      <c r="Z205" s="44"/>
    </row>
    <row r="206" customHeight="1" ht="29.0">
      <c r="M206" s="44"/>
      <c r="Q206" s="44"/>
      <c r="R206" s="22"/>
      <c r="S206" s="22"/>
      <c r="W206" s="44"/>
      <c r="X206" s="44"/>
      <c r="Y206" s="44"/>
      <c r="Z206" s="44"/>
    </row>
    <row r="207" customHeight="1" ht="29.0">
      <c r="M207" s="44"/>
      <c r="Q207" s="44"/>
      <c r="R207" s="22"/>
      <c r="S207" s="22"/>
      <c r="W207" s="44"/>
      <c r="X207" s="44"/>
      <c r="Y207" s="44"/>
      <c r="Z207" s="44"/>
    </row>
    <row r="208" customHeight="1" ht="29.0">
      <c r="M208" s="44"/>
      <c r="Q208" s="44"/>
      <c r="R208" s="22"/>
      <c r="S208" s="22"/>
      <c r="W208" s="44"/>
      <c r="X208" s="44"/>
      <c r="Y208" s="44"/>
      <c r="Z208" s="44"/>
    </row>
    <row r="209" customHeight="1" ht="29.0">
      <c r="M209" s="44"/>
      <c r="Q209" s="44"/>
      <c r="R209" s="22"/>
      <c r="S209" s="22"/>
      <c r="W209" s="44"/>
      <c r="X209" s="44"/>
      <c r="Y209" s="44"/>
      <c r="Z209" s="44"/>
    </row>
    <row r="210" customHeight="1" ht="29.0">
      <c r="M210" s="44"/>
      <c r="Q210" s="44"/>
      <c r="R210" s="22"/>
      <c r="S210" s="22"/>
      <c r="W210" s="44"/>
      <c r="X210" s="44"/>
      <c r="Y210" s="44"/>
      <c r="Z210" s="44"/>
    </row>
    <row r="211" customHeight="1" ht="29.0">
      <c r="M211" s="44"/>
      <c r="Q211" s="44"/>
      <c r="R211" s="22"/>
      <c r="S211" s="22"/>
      <c r="W211" s="44"/>
      <c r="X211" s="44"/>
      <c r="Y211" s="44"/>
      <c r="Z211" s="44"/>
    </row>
    <row r="212" customHeight="1" ht="29.0">
      <c r="M212" s="44"/>
      <c r="Q212" s="44"/>
      <c r="R212" s="22"/>
      <c r="S212" s="22"/>
      <c r="W212" s="44"/>
      <c r="X212" s="44"/>
      <c r="Y212" s="44"/>
      <c r="Z212" s="44"/>
    </row>
    <row r="213" customHeight="1" ht="29.0">
      <c r="M213" s="44"/>
      <c r="Q213" s="44"/>
      <c r="R213" s="22"/>
      <c r="S213" s="22"/>
      <c r="W213" s="44"/>
      <c r="X213" s="44"/>
      <c r="Y213" s="44"/>
      <c r="Z213" s="44"/>
    </row>
    <row r="214" customHeight="1" ht="29.0">
      <c r="M214" s="44"/>
      <c r="Q214" s="44"/>
      <c r="R214" s="22"/>
      <c r="S214" s="22"/>
      <c r="W214" s="44"/>
      <c r="X214" s="44"/>
      <c r="Y214" s="44"/>
      <c r="Z214" s="44"/>
    </row>
    <row r="215" customHeight="1" ht="29.0">
      <c r="M215" s="44"/>
      <c r="Q215" s="44"/>
      <c r="R215" s="22"/>
      <c r="S215" s="22"/>
      <c r="W215" s="44"/>
      <c r="X215" s="44"/>
      <c r="Y215" s="44"/>
      <c r="Z215" s="44"/>
    </row>
    <row r="216" customHeight="1" ht="29.0">
      <c r="M216" s="44"/>
      <c r="Q216" s="44"/>
      <c r="R216" s="22"/>
      <c r="S216" s="22"/>
      <c r="W216" s="44"/>
      <c r="X216" s="44"/>
      <c r="Y216" s="44"/>
      <c r="Z216" s="44"/>
    </row>
    <row r="217" customHeight="1" ht="29.0">
      <c r="M217" s="44"/>
      <c r="Q217" s="44"/>
      <c r="R217" s="22"/>
      <c r="S217" s="22"/>
      <c r="W217" s="44"/>
      <c r="X217" s="44"/>
      <c r="Y217" s="44"/>
      <c r="Z217" s="44"/>
    </row>
    <row r="218" customHeight="1" ht="29.0">
      <c r="M218" s="44"/>
      <c r="Q218" s="44"/>
      <c r="R218" s="22"/>
      <c r="S218" s="22"/>
      <c r="W218" s="44"/>
      <c r="X218" s="44"/>
      <c r="Y218" s="44"/>
      <c r="Z218" s="44"/>
    </row>
    <row r="219" customHeight="1" ht="29.0">
      <c r="M219" s="44"/>
      <c r="Q219" s="44"/>
      <c r="R219" s="22"/>
      <c r="S219" s="22"/>
      <c r="W219" s="44"/>
      <c r="X219" s="44"/>
      <c r="Y219" s="44"/>
      <c r="Z219" s="44"/>
    </row>
    <row r="220" customHeight="1" ht="29.0">
      <c r="M220" s="44"/>
      <c r="Q220" s="44"/>
      <c r="R220" s="22"/>
      <c r="S220" s="22"/>
      <c r="W220" s="44"/>
      <c r="X220" s="44"/>
      <c r="Y220" s="44"/>
      <c r="Z220" s="44"/>
    </row>
    <row r="221" customHeight="1" ht="29.0">
      <c r="M221" s="44"/>
      <c r="Q221" s="44"/>
      <c r="R221" s="22"/>
      <c r="S221" s="22"/>
      <c r="W221" s="44"/>
      <c r="X221" s="44"/>
      <c r="Y221" s="44"/>
      <c r="Z221" s="44"/>
    </row>
    <row r="222" customHeight="1" ht="29.0">
      <c r="M222" s="44"/>
      <c r="Q222" s="44"/>
      <c r="R222" s="22"/>
      <c r="S222" s="22"/>
      <c r="W222" s="44"/>
      <c r="X222" s="44"/>
      <c r="Y222" s="44"/>
      <c r="Z222" s="44"/>
    </row>
    <row r="223" customHeight="1" ht="29.0">
      <c r="M223" s="44"/>
      <c r="Q223" s="44"/>
      <c r="R223" s="22"/>
      <c r="S223" s="22"/>
      <c r="W223" s="44"/>
      <c r="X223" s="44"/>
      <c r="Y223" s="44"/>
      <c r="Z223" s="44"/>
    </row>
    <row r="224" customHeight="1" ht="29.0">
      <c r="M224" s="44"/>
      <c r="Q224" s="44"/>
      <c r="R224" s="22"/>
      <c r="S224" s="22"/>
      <c r="W224" s="44"/>
      <c r="X224" s="44"/>
      <c r="Y224" s="44"/>
      <c r="Z224" s="44"/>
    </row>
    <row r="225" customHeight="1" ht="29.0">
      <c r="M225" s="44"/>
      <c r="Q225" s="44"/>
      <c r="R225" s="22"/>
      <c r="S225" s="22"/>
      <c r="W225" s="44"/>
      <c r="X225" s="44"/>
      <c r="Y225" s="44"/>
      <c r="Z225" s="44"/>
    </row>
    <row r="226" customHeight="1" ht="29.0">
      <c r="M226" s="44"/>
      <c r="Q226" s="44"/>
      <c r="R226" s="22"/>
      <c r="S226" s="22"/>
      <c r="W226" s="44"/>
      <c r="X226" s="44"/>
      <c r="Y226" s="44"/>
      <c r="Z226" s="44"/>
    </row>
    <row r="227" customHeight="1" ht="29.0">
      <c r="M227" s="44"/>
      <c r="Q227" s="44"/>
      <c r="R227" s="22"/>
      <c r="S227" s="22"/>
      <c r="W227" s="44"/>
      <c r="X227" s="44"/>
      <c r="Y227" s="44"/>
      <c r="Z227" s="44"/>
    </row>
    <row r="228" customHeight="1" ht="29.0">
      <c r="M228" s="44"/>
      <c r="Q228" s="44"/>
      <c r="R228" s="22"/>
      <c r="S228" s="22"/>
      <c r="W228" s="44"/>
      <c r="X228" s="44"/>
      <c r="Y228" s="44"/>
      <c r="Z228" s="44"/>
    </row>
    <row r="229" customHeight="1" ht="29.0">
      <c r="M229" s="44"/>
      <c r="Q229" s="44"/>
      <c r="R229" s="22"/>
      <c r="S229" s="22"/>
      <c r="W229" s="44"/>
      <c r="X229" s="44"/>
      <c r="Y229" s="44"/>
      <c r="Z229" s="44"/>
    </row>
    <row r="230" customHeight="1" ht="29.0">
      <c r="M230" s="44"/>
      <c r="Q230" s="44"/>
      <c r="R230" s="22"/>
      <c r="S230" s="22"/>
      <c r="W230" s="44"/>
      <c r="X230" s="44"/>
      <c r="Y230" s="44"/>
      <c r="Z230" s="44"/>
    </row>
    <row r="231" customHeight="1" ht="29.0">
      <c r="M231" s="44"/>
      <c r="Q231" s="44"/>
      <c r="R231" s="22"/>
      <c r="S231" s="22"/>
      <c r="W231" s="44"/>
      <c r="X231" s="44"/>
      <c r="Y231" s="44"/>
      <c r="Z231" s="44"/>
    </row>
    <row r="232" customHeight="1" ht="29.0">
      <c r="M232" s="44"/>
      <c r="Q232" s="44"/>
      <c r="R232" s="22"/>
      <c r="S232" s="22"/>
      <c r="W232" s="44"/>
      <c r="X232" s="44"/>
      <c r="Y232" s="44"/>
      <c r="Z232" s="44"/>
    </row>
    <row r="233" customHeight="1" ht="29.0">
      <c r="M233" s="44"/>
      <c r="Q233" s="44"/>
      <c r="R233" s="22"/>
      <c r="S233" s="22"/>
      <c r="W233" s="44"/>
      <c r="X233" s="44"/>
      <c r="Y233" s="44"/>
      <c r="Z233" s="44"/>
    </row>
    <row r="234" customHeight="1" ht="29.0">
      <c r="M234" s="44"/>
      <c r="Q234" s="44"/>
      <c r="R234" s="22"/>
      <c r="S234" s="22"/>
      <c r="W234" s="44"/>
      <c r="X234" s="44"/>
      <c r="Y234" s="44"/>
      <c r="Z234" s="44"/>
    </row>
    <row r="235" customHeight="1" ht="29.0">
      <c r="M235" s="44"/>
      <c r="Q235" s="44"/>
      <c r="R235" s="22"/>
      <c r="S235" s="22"/>
      <c r="W235" s="44"/>
      <c r="X235" s="44"/>
      <c r="Y235" s="44"/>
      <c r="Z235" s="44"/>
    </row>
    <row r="236" customHeight="1" ht="29.0">
      <c r="M236" s="44"/>
      <c r="Q236" s="44"/>
      <c r="R236" s="22"/>
      <c r="S236" s="22"/>
      <c r="W236" s="44"/>
      <c r="X236" s="44"/>
      <c r="Y236" s="44"/>
      <c r="Z236" s="44"/>
    </row>
    <row r="237" customHeight="1" ht="29.0">
      <c r="M237" s="44"/>
      <c r="Q237" s="44"/>
      <c r="R237" s="22"/>
      <c r="S237" s="22"/>
      <c r="W237" s="44"/>
      <c r="X237" s="44"/>
      <c r="Y237" s="44"/>
      <c r="Z237" s="44"/>
    </row>
    <row r="238" customHeight="1" ht="29.0">
      <c r="M238" s="44"/>
      <c r="Q238" s="44"/>
      <c r="R238" s="22"/>
      <c r="S238" s="22"/>
      <c r="W238" s="44"/>
      <c r="X238" s="44"/>
      <c r="Y238" s="44"/>
      <c r="Z238" s="44"/>
    </row>
    <row r="239" customHeight="1" ht="29.0">
      <c r="M239" s="44"/>
      <c r="Q239" s="44"/>
      <c r="R239" s="22"/>
      <c r="S239" s="22"/>
      <c r="W239" s="44"/>
      <c r="X239" s="44"/>
      <c r="Y239" s="44"/>
      <c r="Z239" s="44"/>
    </row>
    <row r="240" customHeight="1" ht="29.0">
      <c r="M240" s="44"/>
      <c r="Q240" s="44"/>
      <c r="R240" s="22"/>
      <c r="S240" s="22"/>
      <c r="W240" s="44"/>
      <c r="X240" s="44"/>
      <c r="Y240" s="44"/>
      <c r="Z240" s="44"/>
    </row>
    <row r="241" customHeight="1" ht="29.0">
      <c r="M241" s="44"/>
      <c r="Q241" s="44"/>
      <c r="R241" s="22"/>
      <c r="S241" s="22"/>
      <c r="W241" s="44"/>
      <c r="X241" s="44"/>
      <c r="Y241" s="44"/>
      <c r="Z241" s="44"/>
    </row>
    <row r="242" customHeight="1" ht="29.0">
      <c r="M242" s="44"/>
      <c r="Q242" s="44"/>
      <c r="R242" s="22"/>
      <c r="S242" s="22"/>
      <c r="W242" s="44"/>
      <c r="X242" s="44"/>
      <c r="Y242" s="44"/>
      <c r="Z242" s="44"/>
    </row>
    <row r="243" customHeight="1" ht="29.0">
      <c r="M243" s="44"/>
      <c r="Q243" s="44"/>
      <c r="R243" s="22"/>
      <c r="S243" s="22"/>
      <c r="W243" s="44"/>
      <c r="X243" s="44"/>
      <c r="Y243" s="44"/>
      <c r="Z243" s="44"/>
    </row>
    <row r="244" customHeight="1" ht="29.0">
      <c r="M244" s="44"/>
      <c r="Q244" s="44"/>
      <c r="R244" s="22"/>
      <c r="S244" s="22"/>
      <c r="W244" s="44"/>
      <c r="X244" s="44"/>
      <c r="Y244" s="44"/>
      <c r="Z244" s="44"/>
    </row>
    <row r="245" customHeight="1" ht="29.0">
      <c r="M245" s="44"/>
      <c r="Q245" s="44"/>
      <c r="R245" s="22"/>
      <c r="S245" s="22"/>
      <c r="W245" s="44"/>
      <c r="X245" s="44"/>
      <c r="Y245" s="44"/>
      <c r="Z245" s="44"/>
    </row>
    <row r="246" customHeight="1" ht="29.0">
      <c r="M246" s="44"/>
      <c r="Q246" s="44"/>
      <c r="R246" s="22"/>
      <c r="S246" s="22"/>
      <c r="W246" s="44"/>
      <c r="X246" s="44"/>
      <c r="Y246" s="44"/>
      <c r="Z246" s="44"/>
    </row>
    <row r="247" customHeight="1" ht="29.0">
      <c r="M247" s="44"/>
      <c r="Q247" s="44"/>
      <c r="R247" s="22"/>
      <c r="S247" s="22"/>
      <c r="W247" s="44"/>
      <c r="X247" s="44"/>
      <c r="Y247" s="44"/>
      <c r="Z247" s="44"/>
    </row>
    <row r="248" customHeight="1" ht="29.0">
      <c r="M248" s="44"/>
      <c r="Q248" s="44"/>
      <c r="R248" s="22"/>
      <c r="S248" s="22"/>
      <c r="W248" s="44"/>
      <c r="X248" s="44"/>
      <c r="Y248" s="44"/>
      <c r="Z248" s="44"/>
    </row>
    <row r="249" customHeight="1" ht="29.0">
      <c r="M249" s="44"/>
      <c r="Q249" s="44"/>
      <c r="R249" s="22"/>
      <c r="S249" s="22"/>
      <c r="W249" s="44"/>
      <c r="X249" s="44"/>
      <c r="Y249" s="44"/>
      <c r="Z249" s="44"/>
    </row>
    <row r="250" customHeight="1" ht="29.0">
      <c r="M250" s="44"/>
      <c r="Q250" s="44"/>
      <c r="R250" s="22"/>
      <c r="S250" s="22"/>
      <c r="W250" s="44"/>
      <c r="X250" s="44"/>
      <c r="Y250" s="44"/>
      <c r="Z250" s="44"/>
    </row>
    <row r="251" customHeight="1" ht="29.0">
      <c r="M251" s="44"/>
      <c r="Q251" s="44"/>
      <c r="R251" s="22"/>
      <c r="S251" s="22"/>
      <c r="W251" s="44"/>
      <c r="X251" s="44"/>
      <c r="Y251" s="44"/>
      <c r="Z251" s="44"/>
    </row>
    <row r="252" customHeight="1" ht="29.0">
      <c r="M252" s="44"/>
      <c r="Q252" s="44"/>
      <c r="R252" s="22"/>
      <c r="S252" s="22"/>
      <c r="W252" s="44"/>
      <c r="X252" s="44"/>
      <c r="Y252" s="44"/>
      <c r="Z252" s="44"/>
    </row>
    <row r="253" customHeight="1" ht="29.0">
      <c r="M253" s="44"/>
      <c r="Q253" s="44"/>
      <c r="R253" s="22"/>
      <c r="S253" s="22"/>
      <c r="W253" s="44"/>
      <c r="X253" s="44"/>
      <c r="Y253" s="44"/>
      <c r="Z253" s="44"/>
    </row>
    <row r="254" customHeight="1" ht="29.0">
      <c r="M254" s="44"/>
      <c r="Q254" s="44"/>
      <c r="R254" s="22"/>
      <c r="S254" s="22"/>
      <c r="W254" s="44"/>
      <c r="X254" s="44"/>
      <c r="Y254" s="44"/>
      <c r="Z254" s="44"/>
    </row>
    <row r="255" customHeight="1" ht="29.0">
      <c r="M255" s="44"/>
      <c r="Q255" s="44"/>
      <c r="R255" s="22"/>
      <c r="S255" s="22"/>
      <c r="W255" s="44"/>
      <c r="X255" s="44"/>
      <c r="Y255" s="44"/>
      <c r="Z255" s="44"/>
    </row>
    <row r="256" customHeight="1" ht="29.0">
      <c r="M256" s="44"/>
      <c r="Q256" s="44"/>
      <c r="R256" s="22"/>
      <c r="S256" s="22"/>
      <c r="W256" s="44"/>
      <c r="X256" s="44"/>
      <c r="Y256" s="44"/>
      <c r="Z256" s="44"/>
    </row>
    <row r="257" customHeight="1" ht="29.0">
      <c r="M257" s="44"/>
      <c r="Q257" s="44"/>
      <c r="R257" s="22"/>
      <c r="S257" s="22"/>
      <c r="W257" s="44"/>
      <c r="X257" s="44"/>
      <c r="Y257" s="44"/>
      <c r="Z257" s="44"/>
    </row>
    <row r="258" customHeight="1" ht="29.0">
      <c r="M258" s="44"/>
      <c r="Q258" s="44"/>
      <c r="R258" s="22"/>
      <c r="S258" s="22"/>
      <c r="W258" s="44"/>
      <c r="X258" s="44"/>
      <c r="Y258" s="44"/>
      <c r="Z258" s="44"/>
    </row>
    <row r="259" customHeight="1" ht="29.0">
      <c r="M259" s="44"/>
      <c r="Q259" s="44"/>
      <c r="R259" s="22"/>
      <c r="S259" s="22"/>
      <c r="W259" s="44"/>
      <c r="X259" s="44"/>
      <c r="Y259" s="44"/>
      <c r="Z259" s="44"/>
    </row>
    <row r="260" customHeight="1" ht="29.0">
      <c r="M260" s="44"/>
      <c r="Q260" s="44"/>
      <c r="R260" s="22"/>
      <c r="S260" s="22"/>
      <c r="W260" s="44"/>
      <c r="X260" s="44"/>
      <c r="Y260" s="44"/>
      <c r="Z260" s="44"/>
    </row>
    <row r="261" customHeight="1" ht="29.0">
      <c r="M261" s="44"/>
      <c r="Q261" s="44"/>
      <c r="R261" s="22"/>
      <c r="S261" s="22"/>
      <c r="W261" s="44"/>
      <c r="X261" s="44"/>
      <c r="Y261" s="44"/>
      <c r="Z261" s="44"/>
    </row>
    <row r="262" customHeight="1" ht="29.0">
      <c r="M262" s="44"/>
      <c r="Q262" s="44"/>
      <c r="R262" s="22"/>
      <c r="S262" s="22"/>
      <c r="W262" s="44"/>
      <c r="X262" s="44"/>
      <c r="Y262" s="44"/>
      <c r="Z262" s="44"/>
    </row>
    <row r="263" customHeight="1" ht="29.0">
      <c r="M263" s="44"/>
      <c r="Q263" s="44"/>
      <c r="R263" s="22"/>
      <c r="S263" s="22"/>
      <c r="W263" s="44"/>
      <c r="X263" s="44"/>
      <c r="Y263" s="44"/>
      <c r="Z263" s="44"/>
    </row>
    <row r="264" customHeight="1" ht="29.0">
      <c r="M264" s="44"/>
      <c r="Q264" s="44"/>
      <c r="R264" s="22"/>
      <c r="S264" s="22"/>
      <c r="W264" s="44"/>
      <c r="X264" s="44"/>
      <c r="Y264" s="44"/>
      <c r="Z264" s="44"/>
    </row>
    <row r="265" customHeight="1" ht="29.0">
      <c r="M265" s="44"/>
      <c r="Q265" s="44"/>
      <c r="R265" s="22"/>
      <c r="S265" s="22"/>
      <c r="W265" s="44"/>
      <c r="X265" s="44"/>
      <c r="Y265" s="44"/>
      <c r="Z265" s="44"/>
    </row>
    <row r="266" customHeight="1" ht="29.0">
      <c r="M266" s="44"/>
      <c r="Q266" s="44"/>
      <c r="R266" s="22"/>
      <c r="S266" s="22"/>
      <c r="W266" s="44"/>
      <c r="X266" s="44"/>
      <c r="Y266" s="44"/>
      <c r="Z266" s="44"/>
    </row>
    <row r="267" customHeight="1" ht="29.0">
      <c r="M267" s="44"/>
      <c r="Q267" s="44"/>
      <c r="R267" s="22"/>
      <c r="S267" s="22"/>
      <c r="W267" s="44"/>
      <c r="X267" s="44"/>
      <c r="Y267" s="44"/>
      <c r="Z267" s="44"/>
    </row>
    <row r="268" customHeight="1" ht="29.0">
      <c r="M268" s="44"/>
      <c r="Q268" s="44"/>
      <c r="R268" s="22"/>
      <c r="S268" s="22"/>
      <c r="W268" s="44"/>
      <c r="X268" s="44"/>
      <c r="Y268" s="44"/>
      <c r="Z268" s="44"/>
    </row>
    <row r="269" customHeight="1" ht="29.0">
      <c r="M269" s="44"/>
      <c r="Q269" s="44"/>
      <c r="R269" s="22"/>
      <c r="S269" s="22"/>
      <c r="W269" s="44"/>
      <c r="X269" s="44"/>
      <c r="Y269" s="44"/>
      <c r="Z269" s="44"/>
    </row>
    <row r="270" customHeight="1" ht="29.0">
      <c r="M270" s="44"/>
      <c r="Q270" s="44"/>
      <c r="R270" s="22"/>
      <c r="S270" s="22"/>
      <c r="W270" s="44"/>
      <c r="X270" s="44"/>
      <c r="Y270" s="44"/>
      <c r="Z270" s="44"/>
    </row>
    <row r="271" customHeight="1" ht="29.0">
      <c r="M271" s="44"/>
      <c r="Q271" s="44"/>
      <c r="R271" s="22"/>
      <c r="S271" s="22"/>
      <c r="W271" s="44"/>
      <c r="X271" s="44"/>
      <c r="Y271" s="44"/>
      <c r="Z271" s="44"/>
    </row>
    <row r="272" customHeight="1" ht="29.0">
      <c r="M272" s="44"/>
      <c r="Q272" s="44"/>
      <c r="R272" s="22"/>
      <c r="S272" s="22"/>
      <c r="W272" s="44"/>
      <c r="X272" s="44"/>
      <c r="Y272" s="44"/>
      <c r="Z272" s="44"/>
    </row>
    <row r="273" customHeight="1" ht="29.0">
      <c r="M273" s="44"/>
      <c r="Q273" s="44"/>
      <c r="R273" s="22"/>
      <c r="S273" s="22"/>
      <c r="W273" s="44"/>
      <c r="X273" s="44"/>
      <c r="Y273" s="44"/>
      <c r="Z273" s="44"/>
    </row>
    <row r="274" customHeight="1" ht="29.0">
      <c r="M274" s="44"/>
      <c r="Q274" s="44"/>
      <c r="R274" s="22"/>
      <c r="S274" s="22"/>
      <c r="W274" s="44"/>
      <c r="X274" s="44"/>
      <c r="Y274" s="44"/>
      <c r="Z274" s="44"/>
    </row>
    <row r="275" customHeight="1" ht="29.0">
      <c r="M275" s="44"/>
      <c r="Q275" s="44"/>
      <c r="R275" s="22"/>
      <c r="S275" s="22"/>
      <c r="W275" s="44"/>
      <c r="X275" s="44"/>
      <c r="Y275" s="44"/>
      <c r="Z275" s="44"/>
    </row>
    <row r="276" customHeight="1" ht="29.0">
      <c r="M276" s="44"/>
      <c r="Q276" s="44"/>
      <c r="R276" s="22"/>
      <c r="S276" s="22"/>
      <c r="W276" s="44"/>
      <c r="X276" s="44"/>
      <c r="Y276" s="44"/>
      <c r="Z276" s="44"/>
    </row>
    <row r="277" customHeight="1" ht="29.0">
      <c r="M277" s="44"/>
      <c r="Q277" s="44"/>
      <c r="R277" s="22"/>
      <c r="S277" s="22"/>
      <c r="W277" s="44"/>
      <c r="X277" s="44"/>
      <c r="Y277" s="44"/>
      <c r="Z277" s="44"/>
    </row>
    <row r="278" customHeight="1" ht="29.0">
      <c r="M278" s="44"/>
      <c r="Q278" s="44"/>
      <c r="R278" s="22"/>
      <c r="S278" s="22"/>
      <c r="W278" s="44"/>
      <c r="X278" s="44"/>
      <c r="Y278" s="44"/>
      <c r="Z278" s="44"/>
    </row>
    <row r="279" customHeight="1" ht="29.0">
      <c r="M279" s="44"/>
      <c r="Q279" s="44"/>
      <c r="R279" s="22"/>
      <c r="S279" s="22"/>
      <c r="W279" s="44"/>
      <c r="X279" s="44"/>
      <c r="Y279" s="44"/>
      <c r="Z279" s="44"/>
    </row>
    <row r="280" customHeight="1" ht="29.0">
      <c r="M280" s="44"/>
      <c r="Q280" s="44"/>
      <c r="R280" s="22"/>
      <c r="S280" s="22"/>
      <c r="W280" s="44"/>
      <c r="X280" s="44"/>
      <c r="Y280" s="44"/>
      <c r="Z280" s="44"/>
    </row>
    <row r="281" customHeight="1" ht="29.0">
      <c r="M281" s="44"/>
      <c r="Q281" s="44"/>
      <c r="R281" s="22"/>
      <c r="S281" s="22"/>
      <c r="W281" s="44"/>
      <c r="X281" s="44"/>
      <c r="Y281" s="44"/>
      <c r="Z281" s="44"/>
    </row>
    <row r="282" customHeight="1" ht="29.0">
      <c r="M282" s="44"/>
      <c r="Q282" s="44"/>
      <c r="R282" s="22"/>
      <c r="S282" s="22"/>
      <c r="W282" s="44"/>
      <c r="X282" s="44"/>
      <c r="Y282" s="44"/>
      <c r="Z282" s="44"/>
    </row>
    <row r="283" customHeight="1" ht="29.0">
      <c r="M283" s="44"/>
      <c r="Q283" s="44"/>
      <c r="R283" s="22"/>
      <c r="S283" s="22"/>
      <c r="W283" s="44"/>
      <c r="X283" s="44"/>
      <c r="Y283" s="44"/>
      <c r="Z283" s="44"/>
    </row>
    <row r="284" customHeight="1" ht="29.0">
      <c r="M284" s="44"/>
      <c r="Q284" s="44"/>
      <c r="R284" s="22"/>
      <c r="S284" s="22"/>
      <c r="W284" s="44"/>
      <c r="X284" s="44"/>
      <c r="Y284" s="44"/>
      <c r="Z284" s="44"/>
    </row>
    <row r="285" customHeight="1" ht="29.0">
      <c r="M285" s="44"/>
      <c r="Q285" s="44"/>
      <c r="R285" s="22"/>
      <c r="S285" s="22"/>
      <c r="W285" s="44"/>
      <c r="X285" s="44"/>
      <c r="Y285" s="44"/>
      <c r="Z285" s="44"/>
    </row>
    <row r="286" customHeight="1" ht="29.0">
      <c r="M286" s="44"/>
      <c r="Q286" s="44"/>
      <c r="R286" s="22"/>
      <c r="S286" s="22"/>
      <c r="W286" s="44"/>
      <c r="X286" s="44"/>
      <c r="Y286" s="44"/>
      <c r="Z286" s="44"/>
    </row>
    <row r="287" customHeight="1" ht="29.0">
      <c r="M287" s="44"/>
      <c r="Q287" s="44"/>
      <c r="R287" s="22"/>
      <c r="S287" s="22"/>
      <c r="W287" s="44"/>
      <c r="X287" s="44"/>
      <c r="Y287" s="44"/>
      <c r="Z287" s="44"/>
    </row>
    <row r="288" customHeight="1" ht="29.0">
      <c r="M288" s="44"/>
      <c r="Q288" s="44"/>
      <c r="R288" s="22"/>
      <c r="S288" s="22"/>
      <c r="W288" s="44"/>
      <c r="X288" s="44"/>
      <c r="Y288" s="44"/>
      <c r="Z288" s="44"/>
    </row>
    <row r="289" customHeight="1" ht="29.0">
      <c r="M289" s="44"/>
      <c r="Q289" s="44"/>
      <c r="R289" s="22"/>
      <c r="S289" s="22"/>
      <c r="W289" s="44"/>
      <c r="X289" s="44"/>
      <c r="Y289" s="44"/>
      <c r="Z289" s="44"/>
    </row>
    <row r="290" customHeight="1" ht="29.0">
      <c r="M290" s="44"/>
      <c r="Q290" s="44"/>
      <c r="R290" s="22"/>
      <c r="S290" s="22"/>
      <c r="W290" s="44"/>
      <c r="X290" s="44"/>
      <c r="Y290" s="44"/>
      <c r="Z290" s="44"/>
    </row>
    <row r="291" customHeight="1" ht="29.0">
      <c r="M291" s="44"/>
      <c r="Q291" s="44"/>
      <c r="R291" s="22"/>
      <c r="S291" s="22"/>
      <c r="W291" s="44"/>
      <c r="X291" s="44"/>
      <c r="Y291" s="44"/>
      <c r="Z291" s="44"/>
    </row>
    <row r="292" customHeight="1" ht="29.0">
      <c r="M292" s="44"/>
      <c r="Q292" s="44"/>
      <c r="R292" s="22"/>
      <c r="S292" s="22"/>
      <c r="W292" s="44"/>
      <c r="X292" s="44"/>
      <c r="Y292" s="44"/>
      <c r="Z292" s="44"/>
    </row>
    <row r="293" customHeight="1" ht="29.0">
      <c r="M293" s="44"/>
      <c r="Q293" s="44"/>
      <c r="R293" s="22"/>
      <c r="S293" s="22"/>
      <c r="W293" s="44"/>
      <c r="X293" s="44"/>
      <c r="Y293" s="44"/>
      <c r="Z293" s="44"/>
    </row>
    <row r="294" customHeight="1" ht="29.0">
      <c r="M294" s="44"/>
      <c r="Q294" s="44"/>
      <c r="R294" s="22"/>
      <c r="S294" s="22"/>
      <c r="W294" s="44"/>
      <c r="X294" s="44"/>
      <c r="Y294" s="44"/>
      <c r="Z294" s="44"/>
    </row>
    <row r="295" customHeight="1" ht="29.0">
      <c r="M295" s="44"/>
      <c r="Q295" s="44"/>
      <c r="R295" s="22"/>
      <c r="S295" s="22"/>
      <c r="W295" s="44"/>
      <c r="X295" s="44"/>
      <c r="Y295" s="44"/>
      <c r="Z295" s="44"/>
    </row>
    <row r="296" customHeight="1" ht="29.0">
      <c r="M296" s="44"/>
      <c r="Q296" s="44"/>
      <c r="R296" s="22"/>
      <c r="S296" s="22"/>
      <c r="W296" s="44"/>
      <c r="X296" s="44"/>
      <c r="Y296" s="44"/>
      <c r="Z296" s="44"/>
    </row>
    <row r="297" customHeight="1" ht="29.0">
      <c r="M297" s="44"/>
      <c r="Q297" s="44"/>
      <c r="R297" s="22"/>
      <c r="S297" s="22"/>
      <c r="W297" s="44"/>
      <c r="X297" s="44"/>
      <c r="Y297" s="44"/>
      <c r="Z297" s="44"/>
    </row>
    <row r="298" customHeight="1" ht="29.0">
      <c r="M298" s="44"/>
      <c r="Q298" s="44"/>
      <c r="R298" s="22"/>
      <c r="S298" s="22"/>
      <c r="W298" s="44"/>
      <c r="X298" s="44"/>
      <c r="Y298" s="44"/>
      <c r="Z298" s="44"/>
    </row>
    <row r="299" customHeight="1" ht="29.0">
      <c r="M299" s="44"/>
      <c r="Q299" s="44"/>
      <c r="R299" s="22"/>
      <c r="S299" s="22"/>
      <c r="W299" s="44"/>
      <c r="X299" s="44"/>
      <c r="Y299" s="44"/>
      <c r="Z299" s="44"/>
    </row>
    <row r="300" customHeight="1" ht="29.0">
      <c r="M300" s="44"/>
      <c r="Q300" s="44"/>
      <c r="R300" s="22"/>
      <c r="S300" s="22"/>
      <c r="W300" s="44"/>
      <c r="X300" s="44"/>
      <c r="Y300" s="44"/>
      <c r="Z300" s="44"/>
    </row>
    <row r="301" customHeight="1" ht="29.0">
      <c r="M301" s="44"/>
      <c r="Q301" s="44"/>
      <c r="R301" s="22"/>
      <c r="S301" s="22"/>
      <c r="W301" s="44"/>
      <c r="X301" s="44"/>
      <c r="Y301" s="44"/>
      <c r="Z301" s="44"/>
    </row>
    <row r="302" customHeight="1" ht="29.0">
      <c r="M302" s="44"/>
      <c r="Q302" s="44"/>
      <c r="R302" s="22"/>
      <c r="S302" s="22"/>
      <c r="W302" s="44"/>
      <c r="X302" s="44"/>
      <c r="Y302" s="44"/>
      <c r="Z302" s="44"/>
    </row>
    <row r="303" customHeight="1" ht="29.0">
      <c r="M303" s="44"/>
      <c r="Q303" s="44"/>
      <c r="R303" s="22"/>
      <c r="S303" s="22"/>
      <c r="W303" s="44"/>
      <c r="X303" s="44"/>
      <c r="Y303" s="44"/>
      <c r="Z303" s="44"/>
    </row>
    <row r="304" customHeight="1" ht="29.0">
      <c r="M304" s="44"/>
      <c r="Q304" s="44"/>
      <c r="R304" s="22"/>
      <c r="S304" s="22"/>
      <c r="W304" s="44"/>
      <c r="X304" s="44"/>
      <c r="Y304" s="44"/>
      <c r="Z304" s="44"/>
    </row>
    <row r="305" customHeight="1" ht="29.0">
      <c r="M305" s="44"/>
      <c r="Q305" s="44"/>
      <c r="R305" s="22"/>
      <c r="S305" s="22"/>
      <c r="W305" s="44"/>
      <c r="X305" s="44"/>
      <c r="Y305" s="44"/>
      <c r="Z305" s="44"/>
    </row>
    <row r="306" customHeight="1" ht="29.0">
      <c r="M306" s="44"/>
      <c r="Q306" s="44"/>
      <c r="R306" s="22"/>
      <c r="S306" s="22"/>
      <c r="W306" s="44"/>
      <c r="X306" s="44"/>
      <c r="Y306" s="44"/>
      <c r="Z306" s="44"/>
    </row>
    <row r="307" customHeight="1" ht="29.0">
      <c r="M307" s="44"/>
      <c r="Q307" s="44"/>
      <c r="R307" s="22"/>
      <c r="S307" s="22"/>
      <c r="W307" s="44"/>
      <c r="X307" s="44"/>
      <c r="Y307" s="44"/>
      <c r="Z307" s="44"/>
    </row>
    <row r="308" customHeight="1" ht="29.0">
      <c r="M308" s="44"/>
      <c r="Q308" s="44"/>
      <c r="R308" s="22"/>
      <c r="S308" s="22"/>
      <c r="W308" s="44"/>
      <c r="X308" s="44"/>
      <c r="Y308" s="44"/>
      <c r="Z308" s="44"/>
    </row>
    <row r="309" customHeight="1" ht="29.0">
      <c r="M309" s="44"/>
      <c r="Q309" s="44"/>
      <c r="R309" s="22"/>
      <c r="S309" s="22"/>
      <c r="W309" s="44"/>
      <c r="X309" s="44"/>
      <c r="Y309" s="44"/>
      <c r="Z309" s="44"/>
    </row>
    <row r="310" customHeight="1" ht="29.0">
      <c r="M310" s="44"/>
      <c r="Q310" s="44"/>
      <c r="R310" s="22"/>
      <c r="S310" s="22"/>
      <c r="W310" s="44"/>
      <c r="X310" s="44"/>
      <c r="Y310" s="44"/>
      <c r="Z310" s="44"/>
    </row>
    <row r="311" customHeight="1" ht="29.0">
      <c r="M311" s="44"/>
      <c r="Q311" s="44"/>
      <c r="R311" s="22"/>
      <c r="S311" s="22"/>
      <c r="W311" s="44"/>
      <c r="X311" s="44"/>
      <c r="Y311" s="44"/>
      <c r="Z311" s="44"/>
    </row>
    <row r="312" customHeight="1" ht="29.0">
      <c r="M312" s="44"/>
      <c r="Q312" s="44"/>
      <c r="R312" s="22"/>
      <c r="S312" s="22"/>
      <c r="W312" s="44"/>
      <c r="X312" s="44"/>
      <c r="Y312" s="44"/>
      <c r="Z312" s="44"/>
    </row>
    <row r="313" customHeight="1" ht="29.0">
      <c r="M313" s="44"/>
      <c r="Q313" s="44"/>
      <c r="R313" s="22"/>
      <c r="S313" s="22"/>
      <c r="W313" s="44"/>
      <c r="X313" s="44"/>
      <c r="Y313" s="44"/>
      <c r="Z313" s="44"/>
    </row>
    <row r="314" customHeight="1" ht="29.0">
      <c r="M314" s="44"/>
      <c r="Q314" s="44"/>
      <c r="R314" s="22"/>
      <c r="S314" s="22"/>
      <c r="W314" s="44"/>
      <c r="X314" s="44"/>
      <c r="Y314" s="44"/>
      <c r="Z314" s="44"/>
    </row>
    <row r="315" customHeight="1" ht="29.0">
      <c r="M315" s="44"/>
      <c r="Q315" s="44"/>
      <c r="R315" s="22"/>
      <c r="S315" s="22"/>
      <c r="W315" s="44"/>
      <c r="X315" s="44"/>
      <c r="Y315" s="44"/>
      <c r="Z315" s="44"/>
    </row>
    <row r="316" customHeight="1" ht="29.0">
      <c r="M316" s="44"/>
      <c r="Q316" s="44"/>
      <c r="R316" s="22"/>
      <c r="S316" s="22"/>
      <c r="W316" s="44"/>
      <c r="X316" s="44"/>
      <c r="Y316" s="44"/>
      <c r="Z316" s="44"/>
    </row>
    <row r="317" customHeight="1" ht="29.0">
      <c r="M317" s="44"/>
      <c r="Q317" s="44"/>
      <c r="R317" s="22"/>
      <c r="S317" s="22"/>
      <c r="W317" s="44"/>
      <c r="X317" s="44"/>
      <c r="Y317" s="44"/>
      <c r="Z317" s="44"/>
    </row>
    <row r="318" customHeight="1" ht="29.0">
      <c r="M318" s="44"/>
      <c r="Q318" s="44"/>
      <c r="R318" s="22"/>
      <c r="S318" s="22"/>
      <c r="W318" s="44"/>
      <c r="X318" s="44"/>
      <c r="Y318" s="44"/>
      <c r="Z318" s="44"/>
    </row>
    <row r="319" customHeight="1" ht="29.0">
      <c r="M319" s="44"/>
      <c r="Q319" s="44"/>
      <c r="R319" s="22"/>
      <c r="S319" s="22"/>
      <c r="W319" s="44"/>
      <c r="X319" s="44"/>
      <c r="Y319" s="44"/>
      <c r="Z319" s="44"/>
    </row>
    <row r="320" customHeight="1" ht="29.0">
      <c r="M320" s="44"/>
      <c r="Q320" s="44"/>
      <c r="R320" s="22"/>
      <c r="S320" s="22"/>
      <c r="W320" s="44"/>
      <c r="X320" s="44"/>
      <c r="Y320" s="44"/>
      <c r="Z320" s="44"/>
    </row>
    <row r="321" customHeight="1" ht="29.0">
      <c r="M321" s="44"/>
      <c r="Q321" s="44"/>
      <c r="R321" s="22"/>
      <c r="S321" s="22"/>
      <c r="W321" s="44"/>
      <c r="X321" s="44"/>
      <c r="Y321" s="44"/>
      <c r="Z321" s="44"/>
    </row>
    <row r="322" customHeight="1" ht="29.0">
      <c r="M322" s="44"/>
      <c r="Q322" s="44"/>
      <c r="R322" s="22"/>
      <c r="S322" s="22"/>
      <c r="W322" s="44"/>
      <c r="X322" s="44"/>
      <c r="Y322" s="44"/>
      <c r="Z322" s="44"/>
    </row>
    <row r="323" customHeight="1" ht="29.0">
      <c r="M323" s="44"/>
      <c r="Q323" s="44"/>
      <c r="R323" s="22"/>
      <c r="S323" s="22"/>
      <c r="W323" s="44"/>
      <c r="X323" s="44"/>
      <c r="Y323" s="44"/>
      <c r="Z323" s="44"/>
    </row>
    <row r="324" customHeight="1" ht="29.0">
      <c r="M324" s="44"/>
      <c r="Q324" s="44"/>
      <c r="R324" s="22"/>
      <c r="S324" s="22"/>
      <c r="W324" s="44"/>
      <c r="X324" s="44"/>
      <c r="Y324" s="44"/>
      <c r="Z324" s="44"/>
    </row>
    <row r="325" customHeight="1" ht="29.0">
      <c r="M325" s="44"/>
      <c r="Q325" s="44"/>
      <c r="R325" s="22"/>
      <c r="S325" s="22"/>
      <c r="W325" s="44"/>
      <c r="X325" s="44"/>
      <c r="Y325" s="44"/>
      <c r="Z325" s="44"/>
    </row>
    <row r="326" customHeight="1" ht="29.0">
      <c r="M326" s="44"/>
      <c r="Q326" s="44"/>
      <c r="R326" s="22"/>
      <c r="S326" s="22"/>
      <c r="W326" s="44"/>
      <c r="X326" s="44"/>
      <c r="Y326" s="44"/>
      <c r="Z326" s="44"/>
    </row>
    <row r="327" customHeight="1" ht="29.0">
      <c r="M327" s="44"/>
      <c r="Q327" s="44"/>
      <c r="R327" s="22"/>
      <c r="S327" s="22"/>
      <c r="W327" s="44"/>
      <c r="X327" s="44"/>
      <c r="Y327" s="44"/>
      <c r="Z327" s="44"/>
    </row>
    <row r="328" customHeight="1" ht="29.0">
      <c r="M328" s="44"/>
      <c r="Q328" s="44"/>
      <c r="R328" s="22"/>
      <c r="S328" s="22"/>
      <c r="W328" s="44"/>
      <c r="X328" s="44"/>
      <c r="Y328" s="44"/>
      <c r="Z328" s="44"/>
    </row>
    <row r="329" customHeight="1" ht="29.0">
      <c r="M329" s="44"/>
      <c r="Q329" s="44"/>
      <c r="R329" s="22"/>
      <c r="S329" s="22"/>
      <c r="W329" s="44"/>
      <c r="X329" s="44"/>
      <c r="Y329" s="44"/>
      <c r="Z329" s="44"/>
    </row>
    <row r="330" customHeight="1" ht="29.0">
      <c r="M330" s="44"/>
      <c r="Q330" s="44"/>
      <c r="R330" s="22"/>
      <c r="S330" s="22"/>
      <c r="W330" s="44"/>
      <c r="X330" s="44"/>
      <c r="Y330" s="44"/>
      <c r="Z330" s="44"/>
    </row>
    <row r="331" customHeight="1" ht="29.0">
      <c r="M331" s="44"/>
      <c r="Q331" s="44"/>
      <c r="R331" s="22"/>
      <c r="S331" s="22"/>
      <c r="W331" s="44"/>
      <c r="X331" s="44"/>
      <c r="Y331" s="44"/>
      <c r="Z331" s="44"/>
    </row>
    <row r="332" customHeight="1" ht="29.0">
      <c r="M332" s="44"/>
      <c r="Q332" s="44"/>
      <c r="R332" s="22"/>
      <c r="S332" s="22"/>
      <c r="W332" s="44"/>
      <c r="X332" s="44"/>
      <c r="Y332" s="44"/>
      <c r="Z332" s="44"/>
    </row>
    <row r="333" customHeight="1" ht="29.0">
      <c r="M333" s="44"/>
      <c r="Q333" s="44"/>
      <c r="R333" s="22"/>
      <c r="S333" s="22"/>
      <c r="W333" s="44"/>
      <c r="X333" s="44"/>
      <c r="Y333" s="44"/>
      <c r="Z333" s="44"/>
    </row>
    <row r="334" customHeight="1" ht="29.0">
      <c r="M334" s="44"/>
      <c r="Q334" s="44"/>
      <c r="R334" s="22"/>
      <c r="S334" s="22"/>
      <c r="W334" s="44"/>
      <c r="X334" s="44"/>
      <c r="Y334" s="44"/>
      <c r="Z334" s="44"/>
    </row>
    <row r="335" customHeight="1" ht="29.0">
      <c r="M335" s="44"/>
      <c r="Q335" s="44"/>
      <c r="R335" s="22"/>
      <c r="S335" s="22"/>
      <c r="W335" s="44"/>
      <c r="X335" s="44"/>
      <c r="Y335" s="44"/>
      <c r="Z335" s="44"/>
    </row>
    <row r="336" customHeight="1" ht="29.0">
      <c r="M336" s="44"/>
      <c r="Q336" s="44"/>
      <c r="R336" s="22"/>
      <c r="S336" s="22"/>
      <c r="W336" s="44"/>
      <c r="X336" s="44"/>
      <c r="Y336" s="44"/>
      <c r="Z336" s="44"/>
    </row>
    <row r="337" customHeight="1" ht="29.0">
      <c r="M337" s="44"/>
      <c r="Q337" s="44"/>
      <c r="R337" s="22"/>
      <c r="S337" s="22"/>
      <c r="W337" s="44"/>
      <c r="X337" s="44"/>
      <c r="Y337" s="44"/>
      <c r="Z337" s="44"/>
    </row>
    <row r="338" customHeight="1" ht="29.0">
      <c r="M338" s="44"/>
      <c r="Q338" s="44"/>
      <c r="R338" s="22"/>
      <c r="S338" s="22"/>
      <c r="W338" s="44"/>
      <c r="X338" s="44"/>
      <c r="Y338" s="44"/>
      <c r="Z338" s="44"/>
    </row>
    <row r="339" customHeight="1" ht="29.0">
      <c r="M339" s="44"/>
      <c r="Q339" s="44"/>
      <c r="R339" s="22"/>
      <c r="S339" s="22"/>
      <c r="W339" s="44"/>
      <c r="X339" s="44"/>
      <c r="Y339" s="44"/>
      <c r="Z339" s="44"/>
    </row>
    <row r="340" customHeight="1" ht="29.0">
      <c r="M340" s="44"/>
      <c r="Q340" s="44"/>
      <c r="R340" s="22"/>
      <c r="S340" s="22"/>
      <c r="W340" s="44"/>
      <c r="X340" s="44"/>
      <c r="Y340" s="44"/>
      <c r="Z340" s="44"/>
    </row>
    <row r="341" customHeight="1" ht="29.0">
      <c r="M341" s="44"/>
      <c r="Q341" s="44"/>
      <c r="R341" s="22"/>
      <c r="S341" s="22"/>
      <c r="W341" s="44"/>
      <c r="X341" s="44"/>
      <c r="Y341" s="44"/>
      <c r="Z341" s="44"/>
    </row>
    <row r="342" customHeight="1" ht="29.0">
      <c r="M342" s="44"/>
      <c r="Q342" s="44"/>
      <c r="R342" s="22"/>
      <c r="S342" s="22"/>
      <c r="W342" s="44"/>
      <c r="X342" s="44"/>
      <c r="Y342" s="44"/>
      <c r="Z342" s="44"/>
    </row>
    <row r="343" customHeight="1" ht="29.0">
      <c r="M343" s="44"/>
      <c r="Q343" s="44"/>
      <c r="R343" s="22"/>
      <c r="S343" s="22"/>
      <c r="W343" s="44"/>
      <c r="X343" s="44"/>
      <c r="Y343" s="44"/>
      <c r="Z343" s="44"/>
    </row>
    <row r="344" customHeight="1" ht="29.0">
      <c r="M344" s="44"/>
      <c r="Q344" s="44"/>
      <c r="R344" s="22"/>
      <c r="S344" s="22"/>
      <c r="W344" s="44"/>
      <c r="X344" s="44"/>
      <c r="Y344" s="44"/>
      <c r="Z344" s="44"/>
    </row>
    <row r="345" customHeight="1" ht="29.0">
      <c r="M345" s="44"/>
      <c r="Q345" s="44"/>
      <c r="R345" s="22"/>
      <c r="S345" s="22"/>
      <c r="W345" s="44"/>
      <c r="X345" s="44"/>
      <c r="Y345" s="44"/>
      <c r="Z345" s="44"/>
    </row>
    <row r="346" customHeight="1" ht="29.0">
      <c r="M346" s="44"/>
      <c r="Q346" s="44"/>
      <c r="R346" s="22"/>
      <c r="S346" s="22"/>
      <c r="W346" s="44"/>
      <c r="X346" s="44"/>
      <c r="Y346" s="44"/>
      <c r="Z346" s="44"/>
    </row>
    <row r="347" customHeight="1" ht="29.0">
      <c r="M347" s="44"/>
      <c r="Q347" s="44"/>
      <c r="R347" s="22"/>
      <c r="S347" s="22"/>
      <c r="W347" s="44"/>
      <c r="X347" s="44"/>
      <c r="Y347" s="44"/>
      <c r="Z347" s="44"/>
    </row>
    <row r="348" customHeight="1" ht="29.0">
      <c r="M348" s="44"/>
      <c r="Q348" s="44"/>
      <c r="R348" s="22"/>
      <c r="S348" s="22"/>
      <c r="W348" s="44"/>
      <c r="X348" s="44"/>
      <c r="Y348" s="44"/>
      <c r="Z348" s="44"/>
    </row>
    <row r="349" customHeight="1" ht="29.0">
      <c r="M349" s="44"/>
      <c r="Q349" s="44"/>
      <c r="R349" s="22"/>
      <c r="S349" s="22"/>
      <c r="W349" s="44"/>
      <c r="X349" s="44"/>
      <c r="Y349" s="44"/>
      <c r="Z349" s="44"/>
    </row>
    <row r="350" customHeight="1" ht="29.0">
      <c r="M350" s="44"/>
      <c r="Q350" s="44"/>
      <c r="R350" s="22"/>
      <c r="S350" s="22"/>
      <c r="W350" s="44"/>
      <c r="X350" s="44"/>
      <c r="Y350" s="44"/>
      <c r="Z350" s="44"/>
    </row>
    <row r="351" customHeight="1" ht="29.0">
      <c r="M351" s="44"/>
      <c r="Q351" s="44"/>
      <c r="R351" s="22"/>
      <c r="S351" s="22"/>
      <c r="W351" s="44"/>
      <c r="X351" s="44"/>
      <c r="Y351" s="44"/>
      <c r="Z351" s="44"/>
    </row>
    <row r="352" customHeight="1" ht="29.0">
      <c r="M352" s="44"/>
      <c r="Q352" s="44"/>
      <c r="R352" s="22"/>
      <c r="S352" s="22"/>
      <c r="W352" s="44"/>
      <c r="X352" s="44"/>
      <c r="Y352" s="44"/>
      <c r="Z352" s="44"/>
    </row>
    <row r="353" customHeight="1" ht="29.0">
      <c r="M353" s="44"/>
      <c r="Q353" s="44"/>
      <c r="R353" s="22"/>
      <c r="S353" s="22"/>
      <c r="W353" s="44"/>
      <c r="X353" s="44"/>
      <c r="Y353" s="44"/>
      <c r="Z353" s="44"/>
    </row>
    <row r="354" customHeight="1" ht="29.0">
      <c r="M354" s="44"/>
      <c r="Q354" s="44"/>
      <c r="R354" s="22"/>
      <c r="S354" s="22"/>
      <c r="W354" s="44"/>
      <c r="X354" s="44"/>
      <c r="Y354" s="44"/>
      <c r="Z354" s="44"/>
    </row>
    <row r="355" customHeight="1" ht="29.0">
      <c r="M355" s="44"/>
      <c r="Q355" s="44"/>
      <c r="R355" s="22"/>
      <c r="S355" s="22"/>
      <c r="W355" s="44"/>
      <c r="X355" s="44"/>
      <c r="Y355" s="44"/>
      <c r="Z355" s="44"/>
    </row>
    <row r="356" customHeight="1" ht="29.0">
      <c r="M356" s="44"/>
      <c r="Q356" s="44"/>
      <c r="R356" s="22"/>
      <c r="S356" s="22"/>
      <c r="W356" s="44"/>
      <c r="X356" s="44"/>
      <c r="Y356" s="44"/>
      <c r="Z356" s="44"/>
    </row>
    <row r="357" customHeight="1" ht="29.0">
      <c r="M357" s="44"/>
      <c r="Q357" s="44"/>
      <c r="R357" s="22"/>
      <c r="S357" s="22"/>
      <c r="W357" s="44"/>
      <c r="X357" s="44"/>
      <c r="Y357" s="44"/>
      <c r="Z357" s="44"/>
    </row>
    <row r="358" customHeight="1" ht="29.0">
      <c r="M358" s="44"/>
      <c r="Q358" s="44"/>
      <c r="R358" s="22"/>
      <c r="S358" s="22"/>
      <c r="W358" s="44"/>
      <c r="X358" s="44"/>
      <c r="Y358" s="44"/>
      <c r="Z358" s="44"/>
    </row>
    <row r="359" customHeight="1" ht="29.0">
      <c r="M359" s="44"/>
      <c r="Q359" s="44"/>
      <c r="R359" s="22"/>
      <c r="S359" s="22"/>
      <c r="W359" s="44"/>
      <c r="X359" s="44"/>
      <c r="Y359" s="44"/>
      <c r="Z359" s="44"/>
    </row>
    <row r="360" customHeight="1" ht="29.0">
      <c r="M360" s="44"/>
      <c r="Q360" s="44"/>
      <c r="R360" s="22"/>
      <c r="S360" s="22"/>
      <c r="W360" s="44"/>
      <c r="X360" s="44"/>
      <c r="Y360" s="44"/>
      <c r="Z360" s="44"/>
    </row>
    <row r="361" customHeight="1" ht="29.0">
      <c r="M361" s="44"/>
      <c r="Q361" s="44"/>
      <c r="R361" s="22"/>
      <c r="S361" s="22"/>
      <c r="W361" s="44"/>
      <c r="X361" s="44"/>
      <c r="Y361" s="44"/>
      <c r="Z361" s="44"/>
    </row>
    <row r="362" customHeight="1" ht="29.0">
      <c r="M362" s="44"/>
      <c r="Q362" s="44"/>
      <c r="R362" s="22"/>
      <c r="S362" s="22"/>
      <c r="W362" s="44"/>
      <c r="X362" s="44"/>
      <c r="Y362" s="44"/>
      <c r="Z362" s="44"/>
    </row>
    <row r="363" customHeight="1" ht="29.0">
      <c r="M363" s="44"/>
      <c r="Q363" s="44"/>
      <c r="R363" s="22"/>
      <c r="S363" s="22"/>
      <c r="W363" s="44"/>
      <c r="X363" s="44"/>
      <c r="Y363" s="44"/>
      <c r="Z363" s="44"/>
    </row>
    <row r="364" customHeight="1" ht="29.0">
      <c r="M364" s="44"/>
      <c r="Q364" s="44"/>
      <c r="R364" s="22"/>
      <c r="S364" s="22"/>
      <c r="W364" s="44"/>
      <c r="X364" s="44"/>
      <c r="Y364" s="44"/>
      <c r="Z364" s="44"/>
    </row>
    <row r="365" customHeight="1" ht="29.0">
      <c r="M365" s="44"/>
      <c r="Q365" s="44"/>
      <c r="R365" s="22"/>
      <c r="S365" s="22"/>
      <c r="W365" s="44"/>
      <c r="X365" s="44"/>
      <c r="Y365" s="44"/>
      <c r="Z365" s="44"/>
    </row>
    <row r="366" customHeight="1" ht="29.0">
      <c r="M366" s="44"/>
      <c r="Q366" s="44"/>
      <c r="R366" s="22"/>
      <c r="S366" s="22"/>
      <c r="W366" s="44"/>
      <c r="X366" s="44"/>
      <c r="Y366" s="44"/>
      <c r="Z366" s="44"/>
    </row>
    <row r="367" customHeight="1" ht="29.0">
      <c r="M367" s="44"/>
      <c r="Q367" s="44"/>
      <c r="R367" s="22"/>
      <c r="S367" s="22"/>
      <c r="W367" s="44"/>
      <c r="X367" s="44"/>
      <c r="Y367" s="44"/>
      <c r="Z367" s="44"/>
    </row>
    <row r="368" customHeight="1" ht="29.0">
      <c r="M368" s="44"/>
      <c r="Q368" s="44"/>
      <c r="R368" s="22"/>
      <c r="S368" s="22"/>
      <c r="W368" s="44"/>
      <c r="X368" s="44"/>
      <c r="Y368" s="44"/>
      <c r="Z368" s="44"/>
    </row>
    <row r="369" customHeight="1" ht="29.0">
      <c r="M369" s="44"/>
      <c r="Q369" s="44"/>
      <c r="R369" s="22"/>
      <c r="S369" s="22"/>
      <c r="W369" s="44"/>
      <c r="X369" s="44"/>
      <c r="Y369" s="44"/>
      <c r="Z369" s="44"/>
    </row>
    <row r="370" customHeight="1" ht="29.0">
      <c r="M370" s="44"/>
      <c r="Q370" s="44"/>
      <c r="R370" s="22"/>
      <c r="S370" s="22"/>
      <c r="W370" s="44"/>
      <c r="X370" s="44"/>
      <c r="Y370" s="44"/>
      <c r="Z370" s="44"/>
    </row>
    <row r="371" customHeight="1" ht="29.0">
      <c r="M371" s="44"/>
      <c r="Q371" s="44"/>
      <c r="R371" s="22"/>
      <c r="S371" s="22"/>
      <c r="W371" s="44"/>
      <c r="X371" s="44"/>
      <c r="Y371" s="44"/>
      <c r="Z371" s="44"/>
    </row>
    <row r="372" customHeight="1" ht="29.0">
      <c r="M372" s="44"/>
      <c r="Q372" s="44"/>
      <c r="R372" s="22"/>
      <c r="S372" s="22"/>
      <c r="W372" s="44"/>
      <c r="X372" s="44"/>
      <c r="Y372" s="44"/>
      <c r="Z372" s="44"/>
    </row>
    <row r="373" customHeight="1" ht="29.0">
      <c r="M373" s="44"/>
      <c r="Q373" s="44"/>
      <c r="R373" s="22"/>
      <c r="S373" s="22"/>
      <c r="W373" s="44"/>
      <c r="X373" s="44"/>
      <c r="Y373" s="44"/>
      <c r="Z373" s="44"/>
    </row>
    <row r="374" customHeight="1" ht="29.0">
      <c r="M374" s="44"/>
      <c r="Q374" s="44"/>
      <c r="R374" s="22"/>
      <c r="S374" s="22"/>
      <c r="W374" s="44"/>
      <c r="X374" s="44"/>
      <c r="Y374" s="44"/>
      <c r="Z374" s="44"/>
    </row>
    <row r="375" customHeight="1" ht="29.0">
      <c r="M375" s="44"/>
      <c r="Q375" s="44"/>
      <c r="R375" s="22"/>
      <c r="S375" s="22"/>
      <c r="W375" s="44"/>
      <c r="X375" s="44"/>
      <c r="Y375" s="44"/>
      <c r="Z375" s="44"/>
    </row>
    <row r="376" customHeight="1" ht="29.0">
      <c r="M376" s="44"/>
      <c r="Q376" s="44"/>
      <c r="R376" s="22"/>
      <c r="S376" s="22"/>
      <c r="W376" s="44"/>
      <c r="X376" s="44"/>
      <c r="Y376" s="44"/>
      <c r="Z376" s="44"/>
    </row>
    <row r="377" customHeight="1" ht="29.0">
      <c r="M377" s="44"/>
      <c r="Q377" s="44"/>
      <c r="R377" s="22"/>
      <c r="S377" s="22"/>
      <c r="W377" s="44"/>
      <c r="X377" s="44"/>
      <c r="Y377" s="44"/>
      <c r="Z377" s="44"/>
    </row>
    <row r="378" customHeight="1" ht="29.0">
      <c r="M378" s="44"/>
      <c r="Q378" s="44"/>
      <c r="R378" s="22"/>
      <c r="S378" s="22"/>
      <c r="W378" s="44"/>
      <c r="X378" s="44"/>
      <c r="Y378" s="44"/>
      <c r="Z378" s="44"/>
    </row>
    <row r="379" customHeight="1" ht="29.0">
      <c r="M379" s="44"/>
      <c r="Q379" s="44"/>
      <c r="R379" s="22"/>
      <c r="S379" s="22"/>
      <c r="W379" s="44"/>
      <c r="X379" s="44"/>
      <c r="Y379" s="44"/>
      <c r="Z379" s="44"/>
    </row>
    <row r="380" customHeight="1" ht="29.0">
      <c r="M380" s="44"/>
      <c r="Q380" s="44"/>
      <c r="R380" s="22"/>
      <c r="S380" s="22"/>
      <c r="W380" s="44"/>
      <c r="X380" s="44"/>
      <c r="Y380" s="44"/>
      <c r="Z380" s="44"/>
    </row>
    <row r="381" customHeight="1" ht="29.0">
      <c r="M381" s="44"/>
      <c r="Q381" s="44"/>
      <c r="R381" s="22"/>
      <c r="S381" s="22"/>
      <c r="W381" s="44"/>
      <c r="X381" s="44"/>
      <c r="Y381" s="44"/>
      <c r="Z381" s="44"/>
    </row>
    <row r="382" customHeight="1" ht="29.0">
      <c r="M382" s="44"/>
      <c r="Q382" s="44"/>
      <c r="R382" s="22"/>
      <c r="S382" s="22"/>
      <c r="W382" s="44"/>
      <c r="X382" s="44"/>
      <c r="Y382" s="44"/>
      <c r="Z382" s="44"/>
    </row>
    <row r="383" customHeight="1" ht="29.0">
      <c r="M383" s="44"/>
      <c r="Q383" s="44"/>
      <c r="R383" s="22"/>
      <c r="S383" s="22"/>
      <c r="W383" s="44"/>
      <c r="X383" s="44"/>
      <c r="Y383" s="44"/>
      <c r="Z383" s="44"/>
    </row>
    <row r="384" customHeight="1" ht="29.0">
      <c r="M384" s="44"/>
      <c r="Q384" s="44"/>
      <c r="R384" s="22"/>
      <c r="S384" s="22"/>
      <c r="W384" s="44"/>
      <c r="X384" s="44"/>
      <c r="Y384" s="44"/>
      <c r="Z384" s="44"/>
    </row>
    <row r="385" customHeight="1" ht="29.0">
      <c r="M385" s="44"/>
      <c r="Q385" s="44"/>
      <c r="R385" s="22"/>
      <c r="S385" s="22"/>
      <c r="W385" s="44"/>
      <c r="X385" s="44"/>
      <c r="Y385" s="44"/>
      <c r="Z385" s="44"/>
    </row>
    <row r="386" customHeight="1" ht="29.0">
      <c r="M386" s="44"/>
      <c r="Q386" s="44"/>
      <c r="R386" s="22"/>
      <c r="S386" s="22"/>
      <c r="W386" s="44"/>
      <c r="X386" s="44"/>
      <c r="Y386" s="44"/>
      <c r="Z386" s="44"/>
    </row>
    <row r="387" customHeight="1" ht="29.0">
      <c r="M387" s="44"/>
      <c r="Q387" s="44"/>
      <c r="R387" s="22"/>
      <c r="S387" s="22"/>
      <c r="W387" s="44"/>
      <c r="X387" s="44"/>
      <c r="Y387" s="44"/>
      <c r="Z387" s="44"/>
    </row>
    <row r="388" customHeight="1" ht="29.0">
      <c r="M388" s="44"/>
      <c r="Q388" s="44"/>
      <c r="R388" s="22"/>
      <c r="S388" s="22"/>
      <c r="W388" s="44"/>
      <c r="X388" s="44"/>
      <c r="Y388" s="44"/>
      <c r="Z388" s="44"/>
    </row>
    <row r="389" customHeight="1" ht="29.0">
      <c r="M389" s="44"/>
      <c r="Q389" s="44"/>
      <c r="R389" s="22"/>
      <c r="S389" s="22"/>
      <c r="W389" s="44"/>
      <c r="X389" s="44"/>
      <c r="Y389" s="44"/>
      <c r="Z389" s="44"/>
    </row>
    <row r="390" customHeight="1" ht="29.0">
      <c r="M390" s="44"/>
      <c r="Q390" s="44"/>
      <c r="R390" s="22"/>
      <c r="S390" s="22"/>
      <c r="W390" s="44"/>
      <c r="X390" s="44"/>
      <c r="Y390" s="44"/>
      <c r="Z390" s="44"/>
    </row>
    <row r="391" customHeight="1" ht="29.0">
      <c r="M391" s="44"/>
      <c r="Q391" s="44"/>
      <c r="R391" s="22"/>
      <c r="S391" s="22"/>
      <c r="W391" s="44"/>
      <c r="X391" s="44"/>
      <c r="Y391" s="44"/>
      <c r="Z391" s="44"/>
    </row>
    <row r="392" customHeight="1" ht="29.0">
      <c r="M392" s="44"/>
      <c r="Q392" s="44"/>
      <c r="R392" s="22"/>
      <c r="S392" s="22"/>
      <c r="W392" s="44"/>
      <c r="X392" s="44"/>
      <c r="Y392" s="44"/>
      <c r="Z392" s="44"/>
    </row>
    <row r="393" customHeight="1" ht="29.0">
      <c r="M393" s="44"/>
      <c r="Q393" s="44"/>
      <c r="R393" s="22"/>
      <c r="S393" s="22"/>
      <c r="W393" s="44"/>
      <c r="X393" s="44"/>
      <c r="Y393" s="44"/>
      <c r="Z393" s="44"/>
    </row>
    <row r="394" customHeight="1" ht="29.0">
      <c r="M394" s="44"/>
      <c r="Q394" s="44"/>
      <c r="R394" s="22"/>
      <c r="S394" s="22"/>
      <c r="W394" s="44"/>
      <c r="X394" s="44"/>
      <c r="Y394" s="44"/>
      <c r="Z394" s="44"/>
    </row>
    <row r="395" customHeight="1" ht="29.0">
      <c r="M395" s="44"/>
      <c r="Q395" s="44"/>
      <c r="R395" s="22"/>
      <c r="S395" s="22"/>
      <c r="W395" s="44"/>
      <c r="X395" s="44"/>
      <c r="Y395" s="44"/>
      <c r="Z395" s="44"/>
    </row>
    <row r="396" customHeight="1" ht="29.0">
      <c r="M396" s="44"/>
      <c r="Q396" s="44"/>
      <c r="R396" s="22"/>
      <c r="S396" s="22"/>
      <c r="W396" s="44"/>
      <c r="X396" s="44"/>
      <c r="Y396" s="44"/>
      <c r="Z396" s="44"/>
    </row>
    <row r="397" customHeight="1" ht="29.0">
      <c r="M397" s="44"/>
      <c r="Q397" s="44"/>
      <c r="R397" s="22"/>
      <c r="S397" s="22"/>
      <c r="W397" s="44"/>
      <c r="X397" s="44"/>
      <c r="Y397" s="44"/>
      <c r="Z397" s="44"/>
    </row>
    <row r="398" customHeight="1" ht="29.0">
      <c r="M398" s="44"/>
      <c r="Q398" s="44"/>
      <c r="R398" s="22"/>
      <c r="S398" s="22"/>
      <c r="W398" s="44"/>
      <c r="X398" s="44"/>
      <c r="Y398" s="44"/>
      <c r="Z398" s="44"/>
    </row>
    <row r="399" customHeight="1" ht="29.0">
      <c r="M399" s="44"/>
      <c r="Q399" s="44"/>
      <c r="R399" s="22"/>
      <c r="S399" s="22"/>
      <c r="W399" s="44"/>
      <c r="X399" s="44"/>
      <c r="Y399" s="44"/>
      <c r="Z399" s="44"/>
    </row>
    <row r="400" customHeight="1" ht="29.0">
      <c r="M400" s="44"/>
      <c r="Q400" s="44"/>
      <c r="R400" s="22"/>
      <c r="S400" s="22"/>
      <c r="W400" s="44"/>
      <c r="X400" s="44"/>
      <c r="Y400" s="44"/>
      <c r="Z400" s="44"/>
    </row>
    <row r="401" customHeight="1" ht="29.0">
      <c r="M401" s="44"/>
      <c r="Q401" s="44"/>
      <c r="R401" s="22"/>
      <c r="S401" s="22"/>
      <c r="W401" s="44"/>
      <c r="X401" s="44"/>
      <c r="Y401" s="44"/>
      <c r="Z401" s="44"/>
    </row>
    <row r="402" customHeight="1" ht="29.0">
      <c r="M402" s="44"/>
      <c r="Q402" s="44"/>
      <c r="R402" s="22"/>
      <c r="S402" s="22"/>
      <c r="W402" s="44"/>
      <c r="X402" s="44"/>
      <c r="Y402" s="44"/>
      <c r="Z402" s="44"/>
    </row>
    <row r="403" customHeight="1" ht="29.0">
      <c r="M403" s="44"/>
      <c r="Q403" s="44"/>
      <c r="R403" s="22"/>
      <c r="S403" s="22"/>
      <c r="W403" s="44"/>
      <c r="X403" s="44"/>
      <c r="Y403" s="44"/>
      <c r="Z403" s="44"/>
    </row>
    <row r="404" customHeight="1" ht="29.0">
      <c r="M404" s="44"/>
      <c r="Q404" s="44"/>
      <c r="R404" s="22"/>
      <c r="S404" s="22"/>
      <c r="W404" s="44"/>
      <c r="X404" s="44"/>
      <c r="Y404" s="44"/>
      <c r="Z404" s="44"/>
    </row>
    <row r="405" customHeight="1" ht="29.0">
      <c r="M405" s="44"/>
      <c r="Q405" s="44"/>
      <c r="R405" s="22"/>
      <c r="S405" s="22"/>
      <c r="W405" s="44"/>
      <c r="X405" s="44"/>
      <c r="Y405" s="44"/>
      <c r="Z405" s="44"/>
    </row>
    <row r="406" customHeight="1" ht="29.0">
      <c r="M406" s="44"/>
      <c r="Q406" s="44"/>
      <c r="R406" s="22"/>
      <c r="S406" s="22"/>
      <c r="W406" s="44"/>
      <c r="X406" s="44"/>
      <c r="Y406" s="44"/>
      <c r="Z406" s="44"/>
    </row>
    <row r="407" customHeight="1" ht="29.0">
      <c r="M407" s="44"/>
      <c r="Q407" s="44"/>
      <c r="R407" s="22"/>
      <c r="S407" s="22"/>
      <c r="W407" s="44"/>
      <c r="X407" s="44"/>
      <c r="Y407" s="44"/>
      <c r="Z407" s="44"/>
    </row>
    <row r="408" customHeight="1" ht="29.0">
      <c r="M408" s="44"/>
      <c r="Q408" s="44"/>
      <c r="R408" s="22"/>
      <c r="S408" s="22"/>
      <c r="W408" s="44"/>
      <c r="X408" s="44"/>
      <c r="Y408" s="44"/>
      <c r="Z408" s="44"/>
    </row>
    <row r="409" customHeight="1" ht="29.0">
      <c r="M409" s="44"/>
      <c r="Q409" s="44"/>
      <c r="R409" s="22"/>
      <c r="S409" s="22"/>
      <c r="W409" s="44"/>
      <c r="X409" s="44"/>
      <c r="Y409" s="44"/>
      <c r="Z409" s="44"/>
    </row>
    <row r="410" customHeight="1" ht="29.0">
      <c r="M410" s="44"/>
      <c r="Q410" s="44"/>
      <c r="R410" s="22"/>
      <c r="S410" s="22"/>
      <c r="W410" s="44"/>
      <c r="X410" s="44"/>
      <c r="Y410" s="44"/>
      <c r="Z410" s="44"/>
    </row>
    <row r="411" customHeight="1" ht="29.0">
      <c r="M411" s="44"/>
      <c r="Q411" s="44"/>
      <c r="R411" s="22"/>
      <c r="S411" s="22"/>
      <c r="W411" s="44"/>
      <c r="X411" s="44"/>
      <c r="Y411" s="44"/>
      <c r="Z411" s="44"/>
    </row>
    <row r="412" customHeight="1" ht="29.0">
      <c r="M412" s="44"/>
      <c r="Q412" s="44"/>
      <c r="R412" s="22"/>
      <c r="S412" s="22"/>
      <c r="W412" s="44"/>
      <c r="X412" s="44"/>
      <c r="Y412" s="44"/>
      <c r="Z412" s="44"/>
    </row>
    <row r="413" customHeight="1" ht="29.0">
      <c r="M413" s="44"/>
      <c r="Q413" s="44"/>
      <c r="R413" s="22"/>
      <c r="S413" s="22"/>
      <c r="W413" s="44"/>
      <c r="X413" s="44"/>
      <c r="Y413" s="44"/>
      <c r="Z413" s="44"/>
    </row>
    <row r="414" customHeight="1" ht="29.0">
      <c r="M414" s="44"/>
      <c r="Q414" s="44"/>
      <c r="R414" s="22"/>
      <c r="S414" s="22"/>
      <c r="W414" s="44"/>
      <c r="X414" s="44"/>
      <c r="Y414" s="44"/>
      <c r="Z414" s="44"/>
    </row>
    <row r="415" customHeight="1" ht="29.0">
      <c r="M415" s="44"/>
      <c r="Q415" s="44"/>
      <c r="R415" s="22"/>
      <c r="S415" s="22"/>
      <c r="W415" s="44"/>
      <c r="X415" s="44"/>
      <c r="Y415" s="44"/>
      <c r="Z415" s="44"/>
    </row>
    <row r="416" customHeight="1" ht="29.0">
      <c r="M416" s="44"/>
      <c r="Q416" s="44"/>
      <c r="R416" s="22"/>
      <c r="S416" s="22"/>
      <c r="W416" s="44"/>
      <c r="X416" s="44"/>
      <c r="Y416" s="44"/>
      <c r="Z416" s="44"/>
    </row>
    <row r="417" customHeight="1" ht="29.0">
      <c r="M417" s="44"/>
      <c r="Q417" s="44"/>
      <c r="R417" s="22"/>
      <c r="S417" s="22"/>
      <c r="W417" s="44"/>
      <c r="X417" s="44"/>
      <c r="Y417" s="44"/>
      <c r="Z417" s="44"/>
    </row>
    <row r="418" customHeight="1" ht="29.0">
      <c r="M418" s="44"/>
      <c r="Q418" s="44"/>
      <c r="R418" s="22"/>
      <c r="S418" s="22"/>
      <c r="W418" s="44"/>
      <c r="X418" s="44"/>
      <c r="Y418" s="44"/>
      <c r="Z418" s="44"/>
    </row>
    <row r="419" customHeight="1" ht="29.0">
      <c r="M419" s="44"/>
      <c r="Q419" s="44"/>
      <c r="R419" s="22"/>
      <c r="S419" s="22"/>
      <c r="W419" s="44"/>
      <c r="X419" s="44"/>
      <c r="Y419" s="44"/>
      <c r="Z419" s="44"/>
    </row>
    <row r="420" customHeight="1" ht="29.0">
      <c r="M420" s="44"/>
      <c r="Q420" s="44"/>
      <c r="R420" s="22"/>
      <c r="S420" s="22"/>
      <c r="W420" s="44"/>
      <c r="X420" s="44"/>
      <c r="Y420" s="44"/>
      <c r="Z420" s="44"/>
    </row>
    <row r="421" customHeight="1" ht="29.0">
      <c r="M421" s="44"/>
      <c r="Q421" s="44"/>
      <c r="R421" s="22"/>
      <c r="S421" s="22"/>
      <c r="W421" s="44"/>
      <c r="X421" s="44"/>
      <c r="Y421" s="44"/>
      <c r="Z421" s="44"/>
    </row>
    <row r="422" customHeight="1" ht="29.0">
      <c r="M422" s="44"/>
      <c r="Q422" s="44"/>
      <c r="R422" s="22"/>
      <c r="S422" s="22"/>
      <c r="W422" s="44"/>
      <c r="X422" s="44"/>
      <c r="Y422" s="44"/>
      <c r="Z422" s="44"/>
    </row>
    <row r="423" customHeight="1" ht="29.0">
      <c r="M423" s="44"/>
      <c r="Q423" s="44"/>
      <c r="R423" s="22"/>
      <c r="S423" s="22"/>
      <c r="W423" s="44"/>
      <c r="X423" s="44"/>
      <c r="Y423" s="44"/>
      <c r="Z423" s="44"/>
    </row>
    <row r="424" customHeight="1" ht="29.0">
      <c r="M424" s="44"/>
      <c r="Q424" s="44"/>
      <c r="R424" s="22"/>
      <c r="S424" s="22"/>
      <c r="W424" s="44"/>
      <c r="X424" s="44"/>
      <c r="Y424" s="44"/>
      <c r="Z424" s="44"/>
    </row>
    <row r="425" customHeight="1" ht="29.0">
      <c r="M425" s="44"/>
      <c r="Q425" s="44"/>
      <c r="R425" s="22"/>
      <c r="S425" s="22"/>
      <c r="W425" s="44"/>
      <c r="X425" s="44"/>
      <c r="Y425" s="44"/>
      <c r="Z425" s="44"/>
    </row>
    <row r="426" customHeight="1" ht="29.0">
      <c r="M426" s="44"/>
      <c r="Q426" s="44"/>
      <c r="R426" s="22"/>
      <c r="S426" s="22"/>
      <c r="W426" s="44"/>
      <c r="X426" s="44"/>
      <c r="Y426" s="44"/>
      <c r="Z426" s="44"/>
    </row>
    <row r="427" customHeight="1" ht="29.0">
      <c r="M427" s="44"/>
      <c r="Q427" s="44"/>
      <c r="R427" s="22"/>
      <c r="S427" s="22"/>
      <c r="W427" s="44"/>
      <c r="X427" s="44"/>
      <c r="Y427" s="44"/>
      <c r="Z427" s="44"/>
    </row>
    <row r="428" customHeight="1" ht="29.0">
      <c r="M428" s="44"/>
      <c r="Q428" s="44"/>
      <c r="R428" s="22"/>
      <c r="S428" s="22"/>
      <c r="W428" s="44"/>
      <c r="X428" s="44"/>
      <c r="Y428" s="44"/>
      <c r="Z428" s="44"/>
    </row>
    <row r="429" customHeight="1" ht="29.0">
      <c r="M429" s="44"/>
      <c r="Q429" s="44"/>
      <c r="R429" s="22"/>
      <c r="S429" s="22"/>
      <c r="W429" s="44"/>
      <c r="X429" s="44"/>
      <c r="Y429" s="44"/>
      <c r="Z429" s="44"/>
    </row>
    <row r="430" customHeight="1" ht="29.0">
      <c r="M430" s="44"/>
      <c r="Q430" s="44"/>
      <c r="R430" s="22"/>
      <c r="S430" s="22"/>
      <c r="W430" s="44"/>
      <c r="X430" s="44"/>
      <c r="Y430" s="44"/>
      <c r="Z430" s="44"/>
    </row>
    <row r="431" customHeight="1" ht="29.0">
      <c r="M431" s="44"/>
      <c r="Q431" s="44"/>
      <c r="R431" s="22"/>
      <c r="S431" s="22"/>
      <c r="W431" s="44"/>
      <c r="X431" s="44"/>
      <c r="Y431" s="44"/>
      <c r="Z431" s="44"/>
    </row>
    <row r="432" customHeight="1" ht="29.0">
      <c r="M432" s="44"/>
      <c r="Q432" s="44"/>
      <c r="R432" s="22"/>
      <c r="S432" s="22"/>
      <c r="W432" s="44"/>
      <c r="X432" s="44"/>
      <c r="Y432" s="44"/>
      <c r="Z432" s="44"/>
    </row>
    <row r="433" customHeight="1" ht="29.0">
      <c r="M433" s="44"/>
      <c r="Q433" s="44"/>
      <c r="R433" s="22"/>
      <c r="S433" s="22"/>
      <c r="W433" s="44"/>
      <c r="X433" s="44"/>
      <c r="Y433" s="44"/>
      <c r="Z433" s="44"/>
    </row>
    <row r="434" customHeight="1" ht="29.0">
      <c r="M434" s="44"/>
      <c r="Q434" s="44"/>
      <c r="R434" s="22"/>
      <c r="S434" s="22"/>
      <c r="W434" s="44"/>
      <c r="X434" s="44"/>
      <c r="Y434" s="44"/>
      <c r="Z434" s="44"/>
    </row>
    <row r="435" customHeight="1" ht="29.0">
      <c r="M435" s="44"/>
      <c r="Q435" s="44"/>
      <c r="R435" s="22"/>
      <c r="S435" s="22"/>
      <c r="W435" s="44"/>
      <c r="X435" s="44"/>
      <c r="Y435" s="44"/>
      <c r="Z435" s="44"/>
    </row>
    <row r="436" customHeight="1" ht="29.0">
      <c r="M436" s="44"/>
      <c r="Q436" s="44"/>
      <c r="R436" s="22"/>
      <c r="S436" s="22"/>
      <c r="W436" s="44"/>
      <c r="X436" s="44"/>
      <c r="Y436" s="44"/>
      <c r="Z436" s="44"/>
    </row>
    <row r="437" customHeight="1" ht="29.0">
      <c r="M437" s="44"/>
      <c r="Q437" s="44"/>
      <c r="R437" s="22"/>
      <c r="S437" s="22"/>
      <c r="W437" s="44"/>
      <c r="X437" s="44"/>
      <c r="Y437" s="44"/>
      <c r="Z437" s="44"/>
    </row>
    <row r="438" customHeight="1" ht="29.0">
      <c r="M438" s="44"/>
      <c r="Q438" s="44"/>
      <c r="R438" s="22"/>
      <c r="S438" s="22"/>
      <c r="W438" s="44"/>
      <c r="X438" s="44"/>
      <c r="Y438" s="44"/>
      <c r="Z438" s="44"/>
    </row>
    <row r="439" customHeight="1" ht="29.0">
      <c r="M439" s="44"/>
      <c r="Q439" s="44"/>
      <c r="R439" s="22"/>
      <c r="S439" s="22"/>
      <c r="W439" s="44"/>
      <c r="X439" s="44"/>
      <c r="Y439" s="44"/>
      <c r="Z439" s="44"/>
    </row>
    <row r="440" customHeight="1" ht="29.0">
      <c r="M440" s="44"/>
      <c r="Q440" s="44"/>
      <c r="R440" s="22"/>
      <c r="S440" s="22"/>
      <c r="W440" s="44"/>
      <c r="X440" s="44"/>
      <c r="Y440" s="44"/>
      <c r="Z440" s="44"/>
    </row>
    <row r="441" customHeight="1" ht="29.0">
      <c r="M441" s="44"/>
      <c r="Q441" s="44"/>
      <c r="R441" s="22"/>
      <c r="S441" s="22"/>
      <c r="W441" s="44"/>
      <c r="X441" s="44"/>
      <c r="Y441" s="44"/>
      <c r="Z441" s="44"/>
    </row>
    <row r="442" customHeight="1" ht="29.0">
      <c r="M442" s="44"/>
      <c r="Q442" s="44"/>
      <c r="R442" s="22"/>
      <c r="S442" s="22"/>
      <c r="W442" s="44"/>
      <c r="X442" s="44"/>
      <c r="Y442" s="44"/>
      <c r="Z442" s="44"/>
    </row>
    <row r="443" customHeight="1" ht="29.0">
      <c r="M443" s="44"/>
      <c r="Q443" s="44"/>
      <c r="R443" s="22"/>
      <c r="S443" s="22"/>
      <c r="W443" s="44"/>
      <c r="X443" s="44"/>
      <c r="Y443" s="44"/>
      <c r="Z443" s="44"/>
    </row>
    <row r="444" customHeight="1" ht="29.0">
      <c r="M444" s="44"/>
      <c r="Q444" s="44"/>
      <c r="R444" s="22"/>
      <c r="S444" s="22"/>
      <c r="W444" s="44"/>
      <c r="X444" s="44"/>
      <c r="Y444" s="44"/>
      <c r="Z444" s="44"/>
    </row>
    <row r="445" customHeight="1" ht="29.0">
      <c r="M445" s="44"/>
      <c r="Q445" s="44"/>
      <c r="R445" s="22"/>
      <c r="S445" s="22"/>
      <c r="W445" s="44"/>
      <c r="X445" s="44"/>
      <c r="Y445" s="44"/>
      <c r="Z445" s="44"/>
    </row>
    <row r="446" customHeight="1" ht="29.0">
      <c r="M446" s="44"/>
      <c r="Q446" s="44"/>
      <c r="R446" s="22"/>
      <c r="S446" s="22"/>
      <c r="W446" s="44"/>
      <c r="X446" s="44"/>
      <c r="Y446" s="44"/>
      <c r="Z446" s="44"/>
    </row>
    <row r="447" customHeight="1" ht="29.0">
      <c r="M447" s="44"/>
      <c r="Q447" s="44"/>
      <c r="R447" s="22"/>
      <c r="S447" s="22"/>
      <c r="W447" s="44"/>
      <c r="X447" s="44"/>
      <c r="Y447" s="44"/>
      <c r="Z447" s="44"/>
    </row>
    <row r="448" customHeight="1" ht="29.0">
      <c r="M448" s="44"/>
      <c r="Q448" s="44"/>
      <c r="R448" s="22"/>
      <c r="S448" s="22"/>
      <c r="W448" s="44"/>
      <c r="X448" s="44"/>
      <c r="Y448" s="44"/>
      <c r="Z448" s="44"/>
    </row>
    <row r="449" customHeight="1" ht="29.0">
      <c r="M449" s="44"/>
      <c r="Q449" s="44"/>
      <c r="R449" s="22"/>
      <c r="S449" s="22"/>
      <c r="W449" s="44"/>
      <c r="X449" s="44"/>
      <c r="Y449" s="44"/>
      <c r="Z449" s="44"/>
    </row>
    <row r="450" customHeight="1" ht="29.0">
      <c r="M450" s="44"/>
      <c r="Q450" s="44"/>
      <c r="R450" s="22"/>
      <c r="S450" s="22"/>
      <c r="W450" s="44"/>
      <c r="X450" s="44"/>
      <c r="Y450" s="44"/>
      <c r="Z450" s="44"/>
    </row>
    <row r="451" customHeight="1" ht="29.0">
      <c r="M451" s="44"/>
      <c r="Q451" s="44"/>
      <c r="R451" s="22"/>
      <c r="S451" s="22"/>
      <c r="W451" s="44"/>
      <c r="X451" s="44"/>
      <c r="Y451" s="44"/>
      <c r="Z451" s="44"/>
    </row>
    <row r="452" customHeight="1" ht="29.0">
      <c r="M452" s="44"/>
      <c r="Q452" s="44"/>
      <c r="R452" s="22"/>
      <c r="S452" s="22"/>
      <c r="W452" s="44"/>
      <c r="X452" s="44"/>
      <c r="Y452" s="44"/>
      <c r="Z452" s="44"/>
    </row>
    <row r="453" customHeight="1" ht="29.0">
      <c r="M453" s="44"/>
      <c r="Q453" s="44"/>
      <c r="R453" s="22"/>
      <c r="S453" s="22"/>
      <c r="W453" s="44"/>
      <c r="X453" s="44"/>
      <c r="Y453" s="44"/>
      <c r="Z453" s="44"/>
    </row>
    <row r="454" customHeight="1" ht="29.0">
      <c r="M454" s="44"/>
      <c r="Q454" s="44"/>
      <c r="R454" s="22"/>
      <c r="S454" s="22"/>
      <c r="W454" s="44"/>
      <c r="X454" s="44"/>
      <c r="Y454" s="44"/>
      <c r="Z454" s="44"/>
    </row>
    <row r="455" customHeight="1" ht="29.0">
      <c r="M455" s="44"/>
      <c r="Q455" s="44"/>
      <c r="R455" s="22"/>
      <c r="S455" s="22"/>
      <c r="W455" s="44"/>
      <c r="X455" s="44"/>
      <c r="Y455" s="44"/>
      <c r="Z455" s="44"/>
    </row>
    <row r="456" customHeight="1" ht="29.0">
      <c r="M456" s="44"/>
      <c r="Q456" s="44"/>
      <c r="R456" s="22"/>
      <c r="S456" s="22"/>
      <c r="W456" s="44"/>
      <c r="X456" s="44"/>
      <c r="Y456" s="44"/>
      <c r="Z456" s="44"/>
    </row>
    <row r="457" customHeight="1" ht="29.0">
      <c r="M457" s="44"/>
      <c r="Q457" s="44"/>
      <c r="R457" s="22"/>
      <c r="S457" s="22"/>
      <c r="W457" s="44"/>
      <c r="X457" s="44"/>
      <c r="Y457" s="44"/>
      <c r="Z457" s="44"/>
    </row>
    <row r="458" customHeight="1" ht="29.0">
      <c r="M458" s="44"/>
      <c r="Q458" s="44"/>
      <c r="R458" s="22"/>
      <c r="S458" s="22"/>
      <c r="W458" s="44"/>
      <c r="X458" s="44"/>
      <c r="Y458" s="44"/>
      <c r="Z458" s="44"/>
    </row>
    <row r="459" customHeight="1" ht="29.0">
      <c r="M459" s="44"/>
      <c r="Q459" s="44"/>
      <c r="R459" s="22"/>
      <c r="S459" s="22"/>
      <c r="W459" s="44"/>
      <c r="X459" s="44"/>
      <c r="Y459" s="44"/>
      <c r="Z459" s="44"/>
    </row>
    <row r="460" customHeight="1" ht="29.0">
      <c r="M460" s="44"/>
      <c r="Q460" s="44"/>
      <c r="R460" s="22"/>
      <c r="S460" s="22"/>
      <c r="W460" s="44"/>
      <c r="X460" s="44"/>
      <c r="Y460" s="44"/>
      <c r="Z460" s="44"/>
    </row>
    <row r="461" customHeight="1" ht="29.0">
      <c r="M461" s="44"/>
      <c r="Q461" s="44"/>
      <c r="R461" s="22"/>
      <c r="S461" s="22"/>
      <c r="W461" s="44"/>
      <c r="X461" s="44"/>
      <c r="Y461" s="44"/>
      <c r="Z461" s="44"/>
    </row>
    <row r="462" customHeight="1" ht="29.0">
      <c r="M462" s="44"/>
      <c r="Q462" s="44"/>
      <c r="R462" s="22"/>
      <c r="S462" s="22"/>
      <c r="W462" s="44"/>
      <c r="X462" s="44"/>
      <c r="Y462" s="44"/>
      <c r="Z462" s="44"/>
    </row>
    <row r="463" customHeight="1" ht="29.0">
      <c r="M463" s="44"/>
      <c r="Q463" s="44"/>
      <c r="R463" s="22"/>
      <c r="S463" s="22"/>
      <c r="W463" s="44"/>
      <c r="X463" s="44"/>
      <c r="Y463" s="44"/>
      <c r="Z463" s="44"/>
    </row>
    <row r="464" customHeight="1" ht="29.0">
      <c r="M464" s="44"/>
      <c r="Q464" s="44"/>
      <c r="R464" s="22"/>
      <c r="S464" s="22"/>
      <c r="W464" s="44"/>
      <c r="X464" s="44"/>
      <c r="Y464" s="44"/>
      <c r="Z464" s="44"/>
    </row>
    <row r="465" customHeight="1" ht="29.0">
      <c r="M465" s="44"/>
      <c r="Q465" s="44"/>
      <c r="R465" s="22"/>
      <c r="S465" s="22"/>
      <c r="W465" s="44"/>
      <c r="X465" s="44"/>
      <c r="Y465" s="44"/>
      <c r="Z465" s="44"/>
    </row>
    <row r="466" customHeight="1" ht="29.0">
      <c r="M466" s="44"/>
      <c r="Q466" s="44"/>
      <c r="R466" s="22"/>
      <c r="S466" s="22"/>
      <c r="W466" s="44"/>
      <c r="X466" s="44"/>
      <c r="Y466" s="44"/>
      <c r="Z466" s="44"/>
    </row>
    <row r="467" customHeight="1" ht="29.0">
      <c r="M467" s="44"/>
      <c r="Q467" s="44"/>
      <c r="R467" s="22"/>
      <c r="S467" s="22"/>
      <c r="W467" s="44"/>
      <c r="X467" s="44"/>
      <c r="Y467" s="44"/>
      <c r="Z467" s="44"/>
    </row>
    <row r="468" customHeight="1" ht="29.0">
      <c r="M468" s="44"/>
      <c r="Q468" s="44"/>
      <c r="R468" s="22"/>
      <c r="S468" s="22"/>
      <c r="W468" s="44"/>
      <c r="X468" s="44"/>
      <c r="Y468" s="44"/>
      <c r="Z468" s="44"/>
    </row>
    <row r="469" customHeight="1" ht="29.0">
      <c r="M469" s="44"/>
      <c r="Q469" s="44"/>
      <c r="R469" s="22"/>
      <c r="S469" s="22"/>
      <c r="W469" s="44"/>
      <c r="X469" s="44"/>
      <c r="Y469" s="44"/>
      <c r="Z469" s="44"/>
    </row>
    <row r="470" customHeight="1" ht="29.0">
      <c r="M470" s="44"/>
      <c r="Q470" s="44"/>
      <c r="R470" s="22"/>
      <c r="S470" s="22"/>
      <c r="W470" s="44"/>
      <c r="X470" s="44"/>
      <c r="Y470" s="44"/>
      <c r="Z470" s="44"/>
    </row>
    <row r="471" customHeight="1" ht="29.0">
      <c r="M471" s="44"/>
      <c r="Q471" s="44"/>
      <c r="R471" s="22"/>
      <c r="S471" s="22"/>
      <c r="W471" s="44"/>
      <c r="X471" s="44"/>
      <c r="Y471" s="44"/>
      <c r="Z471" s="44"/>
    </row>
    <row r="472" customHeight="1" ht="29.0">
      <c r="M472" s="44"/>
      <c r="Q472" s="44"/>
      <c r="R472" s="22"/>
      <c r="S472" s="22"/>
      <c r="W472" s="44"/>
      <c r="X472" s="44"/>
      <c r="Y472" s="44"/>
      <c r="Z472" s="44"/>
    </row>
    <row r="473" customHeight="1" ht="29.0">
      <c r="M473" s="44"/>
      <c r="Q473" s="44"/>
      <c r="R473" s="22"/>
      <c r="S473" s="22"/>
      <c r="W473" s="44"/>
      <c r="X473" s="44"/>
      <c r="Y473" s="44"/>
      <c r="Z473" s="44"/>
    </row>
    <row r="474" customHeight="1" ht="29.0">
      <c r="M474" s="44"/>
      <c r="Q474" s="44"/>
      <c r="R474" s="22"/>
      <c r="S474" s="22"/>
      <c r="W474" s="44"/>
      <c r="X474" s="44"/>
      <c r="Y474" s="44"/>
      <c r="Z474" s="44"/>
    </row>
    <row r="475" customHeight="1" ht="29.0">
      <c r="M475" s="44"/>
      <c r="Q475" s="44"/>
      <c r="R475" s="22"/>
      <c r="S475" s="22"/>
      <c r="W475" s="44"/>
      <c r="X475" s="44"/>
      <c r="Y475" s="44"/>
      <c r="Z475" s="44"/>
    </row>
    <row r="476" customHeight="1" ht="29.0">
      <c r="M476" s="44"/>
      <c r="Q476" s="44"/>
      <c r="R476" s="22"/>
      <c r="S476" s="22"/>
      <c r="W476" s="44"/>
      <c r="X476" s="44"/>
      <c r="Y476" s="44"/>
      <c r="Z476" s="44"/>
    </row>
    <row r="477" customHeight="1" ht="29.0">
      <c r="M477" s="44"/>
      <c r="Q477" s="44"/>
      <c r="R477" s="22"/>
      <c r="S477" s="22"/>
      <c r="W477" s="44"/>
      <c r="X477" s="44"/>
      <c r="Y477" s="44"/>
      <c r="Z477" s="44"/>
    </row>
    <row r="478" customHeight="1" ht="29.0">
      <c r="M478" s="44"/>
      <c r="Q478" s="44"/>
      <c r="R478" s="22"/>
      <c r="S478" s="22"/>
      <c r="W478" s="44"/>
      <c r="X478" s="44"/>
      <c r="Y478" s="44"/>
      <c r="Z478" s="44"/>
    </row>
    <row r="479" customHeight="1" ht="29.0">
      <c r="M479" s="44"/>
      <c r="Q479" s="44"/>
      <c r="R479" s="22"/>
      <c r="S479" s="22"/>
      <c r="W479" s="44"/>
      <c r="X479" s="44"/>
      <c r="Y479" s="44"/>
      <c r="Z479" s="44"/>
    </row>
    <row r="480" customHeight="1" ht="29.0">
      <c r="M480" s="44"/>
      <c r="Q480" s="44"/>
      <c r="R480" s="22"/>
      <c r="S480" s="22"/>
      <c r="W480" s="44"/>
      <c r="X480" s="44"/>
      <c r="Y480" s="44"/>
      <c r="Z480" s="44"/>
    </row>
    <row r="481" customHeight="1" ht="29.0">
      <c r="M481" s="44"/>
      <c r="Q481" s="44"/>
      <c r="R481" s="22"/>
      <c r="S481" s="22"/>
      <c r="W481" s="44"/>
      <c r="X481" s="44"/>
      <c r="Y481" s="44"/>
      <c r="Z481" s="44"/>
    </row>
    <row r="482" customHeight="1" ht="29.0">
      <c r="M482" s="44"/>
      <c r="Q482" s="44"/>
      <c r="R482" s="22"/>
      <c r="S482" s="22"/>
      <c r="W482" s="44"/>
      <c r="X482" s="44"/>
      <c r="Y482" s="44"/>
      <c r="Z482" s="44"/>
    </row>
    <row r="483" customHeight="1" ht="29.0">
      <c r="M483" s="44"/>
      <c r="Q483" s="44"/>
      <c r="R483" s="22"/>
      <c r="S483" s="22"/>
      <c r="W483" s="44"/>
      <c r="X483" s="44"/>
      <c r="Y483" s="44"/>
      <c r="Z483" s="44"/>
    </row>
    <row r="484" customHeight="1" ht="29.0">
      <c r="M484" s="44"/>
      <c r="Q484" s="44"/>
      <c r="R484" s="22"/>
      <c r="S484" s="22"/>
      <c r="W484" s="44"/>
      <c r="X484" s="44"/>
      <c r="Y484" s="44"/>
      <c r="Z484" s="44"/>
    </row>
    <row r="485" customHeight="1" ht="29.0">
      <c r="M485" s="44"/>
      <c r="Q485" s="44"/>
      <c r="R485" s="22"/>
      <c r="S485" s="22"/>
      <c r="W485" s="44"/>
      <c r="X485" s="44"/>
      <c r="Y485" s="44"/>
      <c r="Z485" s="44"/>
    </row>
    <row r="486" customHeight="1" ht="29.0">
      <c r="M486" s="44"/>
      <c r="Q486" s="44"/>
      <c r="R486" s="22"/>
      <c r="S486" s="22"/>
      <c r="W486" s="44"/>
      <c r="X486" s="44"/>
      <c r="Y486" s="44"/>
      <c r="Z486" s="44"/>
    </row>
    <row r="487" customHeight="1" ht="29.0">
      <c r="M487" s="44"/>
      <c r="Q487" s="44"/>
      <c r="R487" s="22"/>
      <c r="S487" s="22"/>
      <c r="W487" s="44"/>
      <c r="X487" s="44"/>
      <c r="Y487" s="44"/>
      <c r="Z487" s="44"/>
    </row>
    <row r="488" customHeight="1" ht="29.0">
      <c r="M488" s="44"/>
      <c r="Q488" s="44"/>
      <c r="R488" s="22"/>
      <c r="S488" s="22"/>
      <c r="W488" s="44"/>
      <c r="X488" s="44"/>
      <c r="Y488" s="44"/>
      <c r="Z488" s="44"/>
    </row>
    <row r="489" customHeight="1" ht="29.0">
      <c r="M489" s="44"/>
      <c r="Q489" s="44"/>
      <c r="R489" s="22"/>
      <c r="S489" s="22"/>
      <c r="W489" s="44"/>
      <c r="X489" s="44"/>
      <c r="Y489" s="44"/>
      <c r="Z489" s="44"/>
    </row>
    <row r="490" customHeight="1" ht="29.0">
      <c r="M490" s="44"/>
      <c r="Q490" s="44"/>
      <c r="R490" s="22"/>
      <c r="S490" s="22"/>
      <c r="W490" s="44"/>
      <c r="X490" s="44"/>
      <c r="Y490" s="44"/>
      <c r="Z490" s="44"/>
    </row>
    <row r="491" customHeight="1" ht="29.0">
      <c r="M491" s="44"/>
      <c r="Q491" s="44"/>
      <c r="R491" s="22"/>
      <c r="S491" s="22"/>
      <c r="W491" s="44"/>
      <c r="X491" s="44"/>
      <c r="Y491" s="44"/>
      <c r="Z491" s="44"/>
    </row>
    <row r="492" customHeight="1" ht="29.0">
      <c r="M492" s="44"/>
      <c r="Q492" s="44"/>
      <c r="R492" s="22"/>
      <c r="S492" s="22"/>
      <c r="W492" s="44"/>
      <c r="X492" s="44"/>
      <c r="Y492" s="44"/>
      <c r="Z492" s="44"/>
    </row>
    <row r="493" customHeight="1" ht="29.0">
      <c r="M493" s="44"/>
      <c r="Q493" s="44"/>
      <c r="R493" s="22"/>
      <c r="S493" s="22"/>
      <c r="W493" s="44"/>
      <c r="X493" s="44"/>
      <c r="Y493" s="44"/>
      <c r="Z493" s="44"/>
    </row>
    <row r="494" customHeight="1" ht="29.0">
      <c r="M494" s="44"/>
      <c r="Q494" s="44"/>
      <c r="R494" s="22"/>
      <c r="S494" s="22"/>
      <c r="W494" s="44"/>
      <c r="X494" s="44"/>
      <c r="Y494" s="44"/>
      <c r="Z494" s="44"/>
    </row>
    <row r="495" customHeight="1" ht="29.0">
      <c r="M495" s="44"/>
      <c r="Q495" s="44"/>
      <c r="R495" s="22"/>
      <c r="S495" s="22"/>
      <c r="W495" s="44"/>
      <c r="X495" s="44"/>
      <c r="Y495" s="44"/>
      <c r="Z495" s="44"/>
    </row>
    <row r="496" customHeight="1" ht="29.0">
      <c r="M496" s="44"/>
      <c r="Q496" s="44"/>
      <c r="R496" s="22"/>
      <c r="S496" s="22"/>
      <c r="W496" s="44"/>
      <c r="X496" s="44"/>
      <c r="Y496" s="44"/>
      <c r="Z496" s="44"/>
    </row>
    <row r="497" customHeight="1" ht="29.0">
      <c r="M497" s="44"/>
      <c r="Q497" s="44"/>
      <c r="R497" s="22"/>
      <c r="S497" s="22"/>
      <c r="W497" s="44"/>
      <c r="X497" s="44"/>
      <c r="Y497" s="44"/>
      <c r="Z497" s="44"/>
    </row>
    <row r="498" customHeight="1" ht="29.0">
      <c r="M498" s="44"/>
      <c r="Q498" s="44"/>
      <c r="R498" s="22"/>
      <c r="S498" s="22"/>
      <c r="W498" s="44"/>
      <c r="X498" s="44"/>
      <c r="Y498" s="44"/>
      <c r="Z498" s="44"/>
    </row>
    <row r="499" customHeight="1" ht="29.0">
      <c r="M499" s="44"/>
      <c r="Q499" s="44"/>
      <c r="R499" s="22"/>
      <c r="S499" s="22"/>
      <c r="W499" s="44"/>
      <c r="X499" s="44"/>
      <c r="Y499" s="44"/>
      <c r="Z499" s="44"/>
    </row>
    <row r="500" customHeight="1" ht="29.0">
      <c r="M500" s="44"/>
      <c r="Q500" s="44"/>
      <c r="R500" s="22"/>
      <c r="S500" s="22"/>
      <c r="W500" s="44"/>
      <c r="X500" s="44"/>
      <c r="Y500" s="44"/>
      <c r="Z500" s="44"/>
    </row>
    <row r="501" customHeight="1" ht="29.0">
      <c r="M501" s="44"/>
      <c r="Q501" s="44"/>
      <c r="R501" s="22"/>
      <c r="W501" s="44"/>
      <c r="X501" s="44"/>
      <c r="Y501" s="44"/>
      <c r="Z501" s="44"/>
    </row>
    <row r="502" customHeight="1" ht="29.0">
      <c r="M502" s="44"/>
      <c r="Q502" s="44"/>
      <c r="R502" s="22"/>
      <c r="W502" s="44"/>
      <c r="X502" s="44"/>
      <c r="Y502" s="44"/>
      <c r="Z502" s="44"/>
    </row>
    <row r="503" customHeight="1" ht="29.0">
      <c r="M503" s="44"/>
      <c r="Q503" s="44"/>
      <c r="R503" s="22"/>
      <c r="W503" s="44"/>
      <c r="X503" s="44"/>
      <c r="Y503" s="44"/>
      <c r="Z503" s="44"/>
    </row>
    <row r="504" customHeight="1" ht="29.0">
      <c r="M504" s="44"/>
      <c r="Q504" s="44"/>
      <c r="R504" s="22"/>
      <c r="W504" s="44"/>
      <c r="X504" s="44"/>
      <c r="Y504" s="44"/>
      <c r="Z504" s="44"/>
    </row>
    <row r="505" customHeight="1" ht="29.0">
      <c r="M505" s="44"/>
      <c r="Q505" s="44"/>
      <c r="R505" s="22"/>
      <c r="W505" s="44"/>
      <c r="X505" s="44"/>
      <c r="Y505" s="44"/>
      <c r="Z505" s="44"/>
    </row>
    <row r="506" customHeight="1" ht="29.0">
      <c r="M506" s="44"/>
      <c r="Q506" s="44"/>
      <c r="R506" s="22"/>
      <c r="W506" s="44"/>
      <c r="X506" s="44"/>
      <c r="Y506" s="44"/>
      <c r="Z506" s="44"/>
    </row>
    <row r="507" customHeight="1" ht="29.0">
      <c r="M507" s="44"/>
      <c r="Q507" s="44"/>
      <c r="R507" s="22"/>
      <c r="W507" s="44"/>
      <c r="X507" s="44"/>
      <c r="Y507" s="44"/>
      <c r="Z507" s="44"/>
    </row>
    <row r="508" customHeight="1" ht="29.0">
      <c r="M508" s="44"/>
      <c r="Q508" s="44"/>
      <c r="R508" s="22"/>
      <c r="W508" s="44"/>
      <c r="X508" s="44"/>
      <c r="Y508" s="44"/>
      <c r="Z508" s="44"/>
    </row>
    <row r="509" customHeight="1" ht="29.0">
      <c r="M509" s="44"/>
      <c r="Q509" s="44"/>
      <c r="R509" s="22"/>
      <c r="W509" s="44"/>
      <c r="X509" s="44"/>
      <c r="Y509" s="44"/>
      <c r="Z509" s="44"/>
    </row>
    <row r="510" customHeight="1" ht="29.0">
      <c r="M510" s="44"/>
      <c r="Q510" s="44"/>
      <c r="R510" s="22"/>
      <c r="W510" s="44"/>
      <c r="X510" s="44"/>
      <c r="Y510" s="44"/>
      <c r="Z510" s="44"/>
    </row>
    <row r="511" customHeight="1" ht="29.0">
      <c r="M511" s="44"/>
      <c r="Q511" s="44"/>
      <c r="R511" s="22"/>
      <c r="W511" s="44"/>
      <c r="X511" s="44"/>
      <c r="Y511" s="44"/>
      <c r="Z511" s="44"/>
    </row>
    <row r="512" customHeight="1" ht="29.0">
      <c r="M512" s="44"/>
      <c r="Q512" s="44"/>
      <c r="R512" s="22"/>
      <c r="W512" s="44"/>
      <c r="X512" s="44"/>
      <c r="Y512" s="44"/>
      <c r="Z512" s="44"/>
    </row>
    <row r="513" customHeight="1" ht="29.0">
      <c r="M513" s="44"/>
      <c r="Q513" s="44"/>
      <c r="R513" s="22"/>
      <c r="W513" s="44"/>
      <c r="X513" s="44"/>
      <c r="Y513" s="44"/>
      <c r="Z513" s="44"/>
    </row>
    <row r="514" customHeight="1" ht="29.0">
      <c r="M514" s="44"/>
      <c r="Q514" s="44"/>
      <c r="R514" s="22"/>
      <c r="W514" s="44"/>
      <c r="X514" s="44"/>
      <c r="Y514" s="44"/>
      <c r="Z514" s="44"/>
    </row>
    <row r="515" customHeight="1" ht="29.0">
      <c r="M515" s="44"/>
      <c r="Q515" s="44"/>
      <c r="R515" s="22"/>
      <c r="W515" s="44"/>
      <c r="X515" s="44"/>
      <c r="Y515" s="44"/>
      <c r="Z515" s="44"/>
    </row>
    <row r="516" customHeight="1" ht="29.0">
      <c r="M516" s="44"/>
      <c r="Q516" s="44"/>
      <c r="R516" s="22"/>
      <c r="W516" s="44"/>
      <c r="X516" s="44"/>
      <c r="Y516" s="44"/>
      <c r="Z516" s="44"/>
    </row>
    <row r="517" customHeight="1" ht="29.0">
      <c r="M517" s="44"/>
      <c r="Q517" s="44"/>
      <c r="R517" s="22"/>
      <c r="W517" s="44"/>
      <c r="X517" s="44"/>
      <c r="Y517" s="44"/>
      <c r="Z517" s="44"/>
    </row>
    <row r="518" customHeight="1" ht="29.0">
      <c r="M518" s="44"/>
      <c r="R518" s="22"/>
      <c r="W518" s="44"/>
      <c r="X518" s="44"/>
      <c r="Y518" s="44"/>
      <c r="Z518" s="44"/>
    </row>
    <row r="519" customHeight="1" ht="29.0">
      <c r="M519" s="44"/>
      <c r="R519" s="22"/>
      <c r="W519" s="44"/>
      <c r="X519" s="44"/>
      <c r="Y519" s="44"/>
      <c r="Z519" s="44"/>
    </row>
    <row r="520" customHeight="1" ht="29.0">
      <c r="M520" s="44"/>
      <c r="R520" s="22"/>
      <c r="W520" s="44"/>
      <c r="X520" s="44"/>
      <c r="Y520" s="44"/>
      <c r="Z520" s="44"/>
    </row>
    <row r="521" customHeight="1" ht="29.0">
      <c r="M521" s="44"/>
      <c r="R521" s="22"/>
      <c r="W521" s="44"/>
      <c r="X521" s="44"/>
      <c r="Y521" s="44"/>
      <c r="Z521" s="44"/>
    </row>
    <row r="522" customHeight="1" ht="29.0">
      <c r="M522" s="44"/>
      <c r="R522" s="22"/>
      <c r="W522" s="44"/>
      <c r="X522" s="44"/>
      <c r="Y522" s="44"/>
      <c r="Z522" s="44"/>
    </row>
    <row r="523" customHeight="1" ht="29.0">
      <c r="M523" s="44"/>
      <c r="R523" s="22"/>
      <c r="W523" s="44"/>
      <c r="X523" s="44"/>
      <c r="Y523" s="44"/>
      <c r="Z523" s="44"/>
    </row>
    <row r="524" customHeight="1" ht="29.0">
      <c r="M524" s="44"/>
      <c r="R524" s="22"/>
      <c r="W524" s="44"/>
      <c r="X524" s="44"/>
      <c r="Y524" s="44"/>
      <c r="Z524" s="44"/>
    </row>
    <row r="525" customHeight="1" ht="29.0">
      <c r="M525" s="44"/>
      <c r="R525" s="22"/>
      <c r="W525" s="44"/>
      <c r="X525" s="44"/>
      <c r="Y525" s="44"/>
      <c r="Z525" s="44"/>
    </row>
    <row r="526" customHeight="1" ht="29.0">
      <c r="M526" s="44"/>
      <c r="R526" s="22"/>
      <c r="W526" s="44"/>
      <c r="X526" s="44"/>
      <c r="Y526" s="44"/>
      <c r="Z526" s="44"/>
    </row>
    <row r="527" customHeight="1" ht="29.0">
      <c r="M527" s="44"/>
      <c r="R527" s="22"/>
      <c r="W527" s="44"/>
      <c r="X527" s="44"/>
      <c r="Y527" s="44"/>
      <c r="Z527" s="44"/>
    </row>
    <row r="528" customHeight="1" ht="29.0">
      <c r="M528" s="44"/>
      <c r="R528" s="22"/>
      <c r="W528" s="44"/>
      <c r="X528" s="44"/>
      <c r="Y528" s="44"/>
      <c r="Z528" s="44"/>
    </row>
    <row r="529" customHeight="1" ht="29.0">
      <c r="M529" s="44"/>
      <c r="R529" s="22"/>
      <c r="W529" s="44"/>
      <c r="X529" s="44"/>
      <c r="Y529" s="44"/>
      <c r="Z529" s="44"/>
    </row>
    <row r="530" customHeight="1" ht="29.0">
      <c r="M530" s="44"/>
      <c r="R530" s="22"/>
      <c r="W530" s="44"/>
      <c r="X530" s="44"/>
      <c r="Y530" s="44"/>
      <c r="Z530" s="44"/>
    </row>
    <row r="531" customHeight="1" ht="29.0">
      <c r="M531" s="44"/>
      <c r="R531" s="22"/>
      <c r="W531" s="44"/>
      <c r="X531" s="44"/>
      <c r="Y531" s="44"/>
      <c r="Z531" s="44"/>
    </row>
    <row r="532" customHeight="1" ht="29.0">
      <c r="M532" s="44"/>
      <c r="R532" s="22"/>
      <c r="W532" s="44"/>
      <c r="X532" s="44"/>
      <c r="Y532" s="44"/>
      <c r="Z532" s="44"/>
    </row>
    <row r="533" customHeight="1" ht="29.0">
      <c r="M533" s="44"/>
      <c r="R533" s="22"/>
      <c r="W533" s="44"/>
      <c r="X533" s="44"/>
      <c r="Y533" s="44"/>
      <c r="Z533" s="44"/>
    </row>
    <row r="534" customHeight="1" ht="29.0">
      <c r="M534" s="44"/>
      <c r="R534" s="22"/>
      <c r="W534" s="44"/>
      <c r="X534" s="44"/>
      <c r="Y534" s="44"/>
      <c r="Z534" s="44"/>
    </row>
    <row r="535" customHeight="1" ht="29.0">
      <c r="M535" s="44"/>
      <c r="R535" s="22"/>
      <c r="W535" s="44"/>
      <c r="X535" s="44"/>
      <c r="Y535" s="44"/>
      <c r="Z535" s="44"/>
    </row>
    <row r="536" customHeight="1" ht="29.0">
      <c r="M536" s="44"/>
      <c r="R536" s="22"/>
      <c r="W536" s="44"/>
      <c r="X536" s="44"/>
      <c r="Y536" s="44"/>
      <c r="Z536" s="44"/>
    </row>
    <row r="537" customHeight="1" ht="29.0">
      <c r="M537" s="44"/>
      <c r="R537" s="22"/>
      <c r="W537" s="44"/>
      <c r="X537" s="44"/>
      <c r="Y537" s="44"/>
      <c r="Z537" s="44"/>
    </row>
    <row r="538" customHeight="1" ht="29.0">
      <c r="M538" s="44"/>
      <c r="R538" s="22"/>
      <c r="W538" s="44"/>
      <c r="X538" s="44"/>
      <c r="Y538" s="44"/>
      <c r="Z538" s="44"/>
    </row>
    <row r="539" customHeight="1" ht="29.0">
      <c r="M539" s="44"/>
      <c r="R539" s="22"/>
      <c r="W539" s="44"/>
      <c r="X539" s="44"/>
      <c r="Y539" s="44"/>
      <c r="Z539" s="44"/>
    </row>
    <row r="540" customHeight="1" ht="29.0">
      <c r="M540" s="44"/>
      <c r="R540" s="22"/>
      <c r="W540" s="44"/>
      <c r="X540" s="44"/>
      <c r="Y540" s="44"/>
      <c r="Z540" s="44"/>
    </row>
    <row r="541" customHeight="1" ht="29.0">
      <c r="M541" s="44"/>
      <c r="R541" s="22"/>
      <c r="W541" s="44"/>
      <c r="X541" s="44"/>
      <c r="Y541" s="44"/>
      <c r="Z541" s="44"/>
    </row>
    <row r="542" customHeight="1" ht="29.0">
      <c r="M542" s="44"/>
      <c r="R542" s="22"/>
      <c r="W542" s="44"/>
      <c r="X542" s="44"/>
      <c r="Y542" s="44"/>
      <c r="Z542" s="44"/>
    </row>
    <row r="543" customHeight="1" ht="29.0">
      <c r="M543" s="44"/>
      <c r="R543" s="22"/>
      <c r="W543" s="44"/>
      <c r="X543" s="44"/>
      <c r="Y543" s="44"/>
      <c r="Z543" s="44"/>
    </row>
    <row r="544" customHeight="1" ht="29.0">
      <c r="M544" s="44"/>
      <c r="R544" s="22"/>
      <c r="W544" s="44"/>
      <c r="X544" s="44"/>
      <c r="Y544" s="44"/>
      <c r="Z544" s="44"/>
    </row>
    <row r="545" customHeight="1" ht="29.0">
      <c r="M545" s="44"/>
      <c r="R545" s="22"/>
      <c r="W545" s="44"/>
      <c r="X545" s="44"/>
      <c r="Y545" s="44"/>
      <c r="Z545" s="44"/>
    </row>
    <row r="546" customHeight="1" ht="29.0">
      <c r="M546" s="44"/>
      <c r="R546" s="22"/>
      <c r="W546" s="44"/>
      <c r="X546" s="44"/>
      <c r="Y546" s="44"/>
      <c r="Z546" s="44"/>
    </row>
    <row r="547" customHeight="1" ht="29.0">
      <c r="M547" s="44"/>
      <c r="R547" s="22"/>
      <c r="W547" s="44"/>
      <c r="X547" s="44"/>
      <c r="Y547" s="44"/>
      <c r="Z547" s="44"/>
    </row>
    <row r="548" customHeight="1" ht="29.0">
      <c r="M548" s="44"/>
      <c r="R548" s="22"/>
      <c r="W548" s="44"/>
      <c r="X548" s="44"/>
      <c r="Y548" s="44"/>
      <c r="Z548" s="44"/>
    </row>
    <row r="549" customHeight="1" ht="29.0">
      <c r="M549" s="44"/>
      <c r="R549" s="22"/>
      <c r="W549" s="44"/>
      <c r="X549" s="44"/>
      <c r="Y549" s="44"/>
      <c r="Z549" s="44"/>
    </row>
    <row r="550" customHeight="1" ht="29.0">
      <c r="M550" s="44"/>
      <c r="R550" s="22"/>
      <c r="W550" s="44"/>
      <c r="X550" s="44"/>
      <c r="Y550" s="44"/>
      <c r="Z550" s="44"/>
    </row>
    <row r="551" customHeight="1" ht="29.0">
      <c r="M551" s="44"/>
      <c r="R551" s="22"/>
      <c r="W551" s="44"/>
      <c r="X551" s="44"/>
      <c r="Y551" s="44"/>
      <c r="Z551" s="44"/>
    </row>
    <row r="552" customHeight="1" ht="29.0">
      <c r="M552" s="44"/>
      <c r="R552" s="22"/>
      <c r="W552" s="44"/>
      <c r="X552" s="44"/>
      <c r="Y552" s="44"/>
      <c r="Z552" s="44"/>
    </row>
    <row r="553" customHeight="1" ht="29.0">
      <c r="M553" s="44"/>
      <c r="R553" s="22"/>
      <c r="W553" s="44"/>
      <c r="X553" s="44"/>
      <c r="Y553" s="44"/>
      <c r="Z553" s="44"/>
    </row>
    <row r="554" customHeight="1" ht="29.0">
      <c r="M554" s="44"/>
      <c r="R554" s="22"/>
      <c r="W554" s="44"/>
      <c r="X554" s="44"/>
      <c r="Y554" s="44"/>
      <c r="Z554" s="44"/>
    </row>
    <row r="555" customHeight="1" ht="29.0">
      <c r="M555" s="44"/>
      <c r="R555" s="22"/>
      <c r="W555" s="44"/>
      <c r="X555" s="44"/>
      <c r="Y555" s="44"/>
      <c r="Z555" s="44"/>
    </row>
    <row r="556" customHeight="1" ht="29.0">
      <c r="M556" s="44"/>
      <c r="R556" s="22"/>
      <c r="W556" s="44"/>
      <c r="X556" s="44"/>
      <c r="Y556" s="44"/>
      <c r="Z556" s="44"/>
    </row>
    <row r="557" customHeight="1" ht="29.0">
      <c r="M557" s="44"/>
      <c r="R557" s="22"/>
      <c r="W557" s="44"/>
      <c r="X557" s="44"/>
      <c r="Y557" s="44"/>
      <c r="Z557" s="44"/>
    </row>
    <row r="558" customHeight="1" ht="29.0">
      <c r="M558" s="44"/>
      <c r="R558" s="22"/>
      <c r="W558" s="44"/>
      <c r="X558" s="44"/>
      <c r="Y558" s="44"/>
      <c r="Z558" s="44"/>
    </row>
    <row r="559" customHeight="1" ht="29.0">
      <c r="M559" s="44"/>
      <c r="R559" s="22"/>
      <c r="W559" s="44"/>
      <c r="X559" s="44"/>
      <c r="Y559" s="44"/>
      <c r="Z559" s="44"/>
    </row>
    <row r="560" customHeight="1" ht="29.0">
      <c r="M560" s="44"/>
      <c r="R560" s="22"/>
      <c r="W560" s="44"/>
      <c r="X560" s="44"/>
      <c r="Y560" s="44"/>
      <c r="Z560" s="44"/>
    </row>
    <row r="561" customHeight="1" ht="29.0">
      <c r="M561" s="44"/>
      <c r="R561" s="22"/>
      <c r="W561" s="44"/>
      <c r="X561" s="44"/>
      <c r="Y561" s="44"/>
      <c r="Z561" s="44"/>
    </row>
    <row r="562" customHeight="1" ht="29.0">
      <c r="M562" s="44"/>
      <c r="R562" s="22"/>
      <c r="W562" s="44"/>
      <c r="X562" s="44"/>
      <c r="Y562" s="44"/>
      <c r="Z562" s="44"/>
    </row>
    <row r="563" customHeight="1" ht="29.0">
      <c r="M563" s="44"/>
      <c r="R563" s="22"/>
      <c r="W563" s="44"/>
      <c r="X563" s="44"/>
      <c r="Y563" s="44"/>
      <c r="Z563" s="44"/>
    </row>
    <row r="564" customHeight="1" ht="29.0">
      <c r="M564" s="44"/>
      <c r="R564" s="22"/>
      <c r="W564" s="44"/>
      <c r="X564" s="44"/>
      <c r="Y564" s="44"/>
      <c r="Z564" s="44"/>
    </row>
    <row r="565" customHeight="1" ht="29.0">
      <c r="M565" s="44"/>
      <c r="R565" s="22"/>
      <c r="W565" s="44"/>
      <c r="X565" s="44"/>
      <c r="Y565" s="44"/>
      <c r="Z565" s="44"/>
    </row>
    <row r="566" customHeight="1" ht="29.0">
      <c r="M566" s="44"/>
      <c r="R566" s="22"/>
      <c r="W566" s="44"/>
      <c r="X566" s="44"/>
      <c r="Y566" s="44"/>
      <c r="Z566" s="44"/>
    </row>
    <row r="567" customHeight="1" ht="29.0">
      <c r="M567" s="44"/>
      <c r="R567" s="22"/>
      <c r="W567" s="44"/>
      <c r="X567" s="44"/>
      <c r="Y567" s="44"/>
      <c r="Z567" s="44"/>
    </row>
    <row r="568" customHeight="1" ht="29.0">
      <c r="M568" s="44"/>
      <c r="R568" s="22"/>
      <c r="W568" s="44"/>
      <c r="X568" s="44"/>
      <c r="Y568" s="44"/>
      <c r="Z568" s="44"/>
    </row>
    <row r="569" customHeight="1" ht="29.0">
      <c r="M569" s="44"/>
      <c r="R569" s="22"/>
      <c r="W569" s="44"/>
      <c r="X569" s="44"/>
      <c r="Y569" s="44"/>
      <c r="Z569" s="44"/>
    </row>
    <row r="570" customHeight="1" ht="29.0">
      <c r="M570" s="44"/>
      <c r="R570" s="22"/>
      <c r="W570" s="44"/>
      <c r="X570" s="44"/>
      <c r="Y570" s="44"/>
      <c r="Z570" s="44"/>
    </row>
    <row r="571" customHeight="1" ht="29.0">
      <c r="M571" s="44"/>
      <c r="R571" s="22"/>
      <c r="W571" s="44"/>
      <c r="X571" s="44"/>
      <c r="Y571" s="44"/>
      <c r="Z571" s="44"/>
    </row>
    <row r="572" customHeight="1" ht="29.0">
      <c r="M572" s="44"/>
      <c r="R572" s="22"/>
      <c r="W572" s="44"/>
      <c r="X572" s="44"/>
      <c r="Y572" s="44"/>
      <c r="Z572" s="44"/>
    </row>
    <row r="573" customHeight="1" ht="29.0">
      <c r="M573" s="44"/>
      <c r="R573" s="22"/>
      <c r="W573" s="44"/>
      <c r="X573" s="44"/>
      <c r="Y573" s="44"/>
      <c r="Z573" s="44"/>
    </row>
    <row r="574" customHeight="1" ht="29.0">
      <c r="M574" s="44"/>
      <c r="R574" s="22"/>
      <c r="W574" s="44"/>
      <c r="X574" s="44"/>
      <c r="Y574" s="44"/>
      <c r="Z574" s="44"/>
    </row>
    <row r="575" customHeight="1" ht="29.0">
      <c r="M575" s="44"/>
      <c r="R575" s="22"/>
      <c r="W575" s="44"/>
      <c r="X575" s="44"/>
      <c r="Y575" s="44"/>
      <c r="Z575" s="44"/>
    </row>
    <row r="576" customHeight="1" ht="29.0">
      <c r="M576" s="44"/>
      <c r="R576" s="22"/>
      <c r="W576" s="44"/>
      <c r="X576" s="44"/>
      <c r="Y576" s="44"/>
      <c r="Z576" s="44"/>
    </row>
    <row r="577" customHeight="1" ht="29.0">
      <c r="M577" s="44"/>
      <c r="R577" s="22"/>
      <c r="W577" s="44"/>
      <c r="X577" s="44"/>
      <c r="Y577" s="44"/>
      <c r="Z577" s="44"/>
    </row>
    <row r="578" customHeight="1" ht="29.0">
      <c r="M578" s="44"/>
      <c r="R578" s="22"/>
      <c r="W578" s="44"/>
      <c r="X578" s="44"/>
      <c r="Y578" s="44"/>
      <c r="Z578" s="44"/>
    </row>
    <row r="579" customHeight="1" ht="29.0">
      <c r="M579" s="44"/>
      <c r="R579" s="22"/>
      <c r="W579" s="44"/>
      <c r="X579" s="44"/>
      <c r="Y579" s="44"/>
      <c r="Z579" s="44"/>
    </row>
    <row r="580" customHeight="1" ht="29.0">
      <c r="M580" s="44"/>
      <c r="R580" s="22"/>
      <c r="W580" s="44"/>
      <c r="X580" s="44"/>
      <c r="Y580" s="44"/>
      <c r="Z580" s="44"/>
    </row>
    <row r="581" customHeight="1" ht="29.0">
      <c r="M581" s="44"/>
      <c r="R581" s="22"/>
      <c r="W581" s="44"/>
      <c r="X581" s="44"/>
      <c r="Y581" s="44"/>
      <c r="Z581" s="44"/>
    </row>
    <row r="582" customHeight="1" ht="29.0">
      <c r="M582" s="44"/>
      <c r="R582" s="22"/>
      <c r="W582" s="44"/>
      <c r="X582" s="44"/>
      <c r="Y582" s="44"/>
      <c r="Z582" s="44"/>
    </row>
    <row r="583" customHeight="1" ht="29.0">
      <c r="M583" s="44"/>
      <c r="R583" s="22"/>
      <c r="W583" s="44"/>
      <c r="X583" s="44"/>
      <c r="Y583" s="44"/>
      <c r="Z583" s="44"/>
    </row>
    <row r="584" customHeight="1" ht="29.0">
      <c r="M584" s="44"/>
      <c r="R584" s="22"/>
      <c r="W584" s="44"/>
      <c r="X584" s="44"/>
      <c r="Y584" s="44"/>
      <c r="Z584" s="44"/>
    </row>
    <row r="585" customHeight="1" ht="29.0">
      <c r="M585" s="44"/>
      <c r="R585" s="22"/>
      <c r="W585" s="44"/>
      <c r="X585" s="44"/>
      <c r="Y585" s="44"/>
      <c r="Z585" s="44"/>
    </row>
    <row r="586" customHeight="1" ht="29.0">
      <c r="M586" s="44"/>
      <c r="R586" s="22"/>
      <c r="W586" s="44"/>
      <c r="X586" s="44"/>
      <c r="Y586" s="44"/>
      <c r="Z586" s="44"/>
    </row>
    <row r="587" customHeight="1" ht="29.0">
      <c r="M587" s="44"/>
      <c r="R587" s="22"/>
      <c r="W587" s="44"/>
      <c r="X587" s="44"/>
      <c r="Y587" s="44"/>
      <c r="Z587" s="44"/>
    </row>
    <row r="588" customHeight="1" ht="29.0">
      <c r="M588" s="44"/>
      <c r="R588" s="22"/>
      <c r="W588" s="44"/>
      <c r="X588" s="44"/>
      <c r="Y588" s="44"/>
      <c r="Z588" s="44"/>
    </row>
    <row r="589" customHeight="1" ht="29.0">
      <c r="M589" s="44"/>
      <c r="R589" s="22"/>
      <c r="W589" s="44"/>
      <c r="X589" s="44"/>
      <c r="Y589" s="44"/>
      <c r="Z589" s="44"/>
    </row>
    <row r="590" customHeight="1" ht="29.0">
      <c r="M590" s="44"/>
      <c r="R590" s="22"/>
      <c r="W590" s="44"/>
      <c r="X590" s="44"/>
      <c r="Y590" s="44"/>
      <c r="Z590" s="44"/>
    </row>
    <row r="591" customHeight="1" ht="29.0">
      <c r="M591" s="44"/>
      <c r="R591" s="22"/>
      <c r="W591" s="44"/>
      <c r="X591" s="44"/>
      <c r="Y591" s="44"/>
      <c r="Z591" s="44"/>
    </row>
    <row r="592" customHeight="1" ht="29.0">
      <c r="M592" s="44"/>
      <c r="R592" s="22"/>
      <c r="W592" s="44"/>
      <c r="X592" s="44"/>
      <c r="Y592" s="44"/>
      <c r="Z592" s="44"/>
    </row>
    <row r="593" customHeight="1" ht="29.0">
      <c r="M593" s="44"/>
      <c r="R593" s="22"/>
      <c r="W593" s="44"/>
      <c r="X593" s="44"/>
      <c r="Y593" s="44"/>
      <c r="Z593" s="44"/>
    </row>
    <row r="594" customHeight="1" ht="29.0">
      <c r="M594" s="44"/>
      <c r="R594" s="22"/>
      <c r="W594" s="44"/>
      <c r="X594" s="44"/>
      <c r="Y594" s="44"/>
      <c r="Z594" s="44"/>
    </row>
    <row r="595" customHeight="1" ht="29.0">
      <c r="M595" s="44"/>
      <c r="R595" s="22"/>
      <c r="W595" s="44"/>
      <c r="X595" s="44"/>
      <c r="Y595" s="44"/>
      <c r="Z595" s="44"/>
    </row>
    <row r="596" customHeight="1" ht="29.0">
      <c r="M596" s="44"/>
      <c r="R596" s="22"/>
      <c r="W596" s="44"/>
      <c r="X596" s="44"/>
      <c r="Y596" s="44"/>
      <c r="Z596" s="44"/>
    </row>
    <row r="597" customHeight="1" ht="29.0">
      <c r="M597" s="44"/>
      <c r="R597" s="22"/>
      <c r="W597" s="44"/>
      <c r="X597" s="44"/>
      <c r="Y597" s="44"/>
      <c r="Z597" s="44"/>
    </row>
    <row r="598" customHeight="1" ht="29.0">
      <c r="M598" s="44"/>
      <c r="R598" s="22"/>
      <c r="W598" s="44"/>
      <c r="X598" s="44"/>
      <c r="Y598" s="44"/>
      <c r="Z598" s="44"/>
    </row>
    <row r="599" customHeight="1" ht="29.0">
      <c r="M599" s="44"/>
      <c r="R599" s="22"/>
      <c r="W599" s="44"/>
      <c r="X599" s="44"/>
      <c r="Y599" s="44"/>
      <c r="Z599" s="44"/>
    </row>
    <row r="600" customHeight="1" ht="29.0">
      <c r="M600" s="44"/>
      <c r="R600" s="22"/>
      <c r="W600" s="44"/>
      <c r="X600" s="44"/>
      <c r="Y600" s="44"/>
      <c r="Z600" s="44"/>
    </row>
    <row r="601" customHeight="1" ht="29.0">
      <c r="M601" s="44"/>
      <c r="R601" s="22"/>
      <c r="W601" s="44"/>
      <c r="X601" s="44"/>
      <c r="Y601" s="44"/>
      <c r="Z601" s="44"/>
    </row>
    <row r="602" customHeight="1" ht="29.0">
      <c r="M602" s="44"/>
      <c r="R602" s="22"/>
      <c r="W602" s="44"/>
      <c r="X602" s="44"/>
      <c r="Y602" s="44"/>
      <c r="Z602" s="44"/>
    </row>
    <row r="603" customHeight="1" ht="29.0">
      <c r="M603" s="44"/>
      <c r="R603" s="22"/>
      <c r="W603" s="44"/>
      <c r="X603" s="44"/>
      <c r="Y603" s="44"/>
      <c r="Z603" s="44"/>
    </row>
    <row r="604" customHeight="1" ht="29.0">
      <c r="M604" s="44"/>
      <c r="R604" s="22"/>
      <c r="W604" s="44"/>
      <c r="X604" s="44"/>
      <c r="Y604" s="44"/>
      <c r="Z604" s="44"/>
    </row>
    <row r="605" customHeight="1" ht="29.0">
      <c r="M605" s="44"/>
      <c r="R605" s="22"/>
      <c r="W605" s="44"/>
      <c r="X605" s="44"/>
      <c r="Y605" s="44"/>
      <c r="Z605" s="44"/>
    </row>
    <row r="606" customHeight="1" ht="29.0">
      <c r="M606" s="44"/>
      <c r="R606" s="22"/>
      <c r="W606" s="44"/>
      <c r="X606" s="44"/>
      <c r="Y606" s="44"/>
      <c r="Z606" s="44"/>
    </row>
    <row r="607" customHeight="1" ht="29.0">
      <c r="M607" s="44"/>
      <c r="R607" s="22"/>
      <c r="W607" s="44"/>
      <c r="X607" s="44"/>
      <c r="Y607" s="44"/>
      <c r="Z607" s="44"/>
    </row>
    <row r="608" customHeight="1" ht="29.0">
      <c r="M608" s="44"/>
      <c r="R608" s="22"/>
      <c r="W608" s="44"/>
      <c r="X608" s="44"/>
      <c r="Y608" s="44"/>
      <c r="Z608" s="44"/>
    </row>
    <row r="609" customHeight="1" ht="29.0">
      <c r="M609" s="44"/>
      <c r="R609" s="22"/>
      <c r="W609" s="44"/>
      <c r="X609" s="44"/>
      <c r="Y609" s="44"/>
      <c r="Z609" s="44"/>
    </row>
    <row r="610" customHeight="1" ht="29.0">
      <c r="M610" s="44"/>
      <c r="R610" s="22"/>
      <c r="W610" s="44"/>
      <c r="X610" s="44"/>
      <c r="Y610" s="44"/>
      <c r="Z610" s="44"/>
    </row>
    <row r="611" customHeight="1" ht="29.0">
      <c r="M611" s="44"/>
      <c r="R611" s="22"/>
      <c r="W611" s="44"/>
      <c r="X611" s="44"/>
      <c r="Y611" s="44"/>
      <c r="Z611" s="44"/>
    </row>
    <row r="612" customHeight="1" ht="29.0">
      <c r="M612" s="44"/>
      <c r="R612" s="22"/>
      <c r="W612" s="44"/>
      <c r="X612" s="44"/>
      <c r="Y612" s="44"/>
      <c r="Z612" s="44"/>
    </row>
    <row r="613" customHeight="1" ht="29.0">
      <c r="M613" s="44"/>
      <c r="R613" s="22"/>
      <c r="W613" s="44"/>
      <c r="X613" s="44"/>
      <c r="Y613" s="44"/>
      <c r="Z613" s="44"/>
    </row>
    <row r="614" customHeight="1" ht="29.0">
      <c r="M614" s="44"/>
      <c r="R614" s="22"/>
      <c r="W614" s="44"/>
      <c r="X614" s="44"/>
      <c r="Y614" s="44"/>
      <c r="Z614" s="44"/>
    </row>
    <row r="615" customHeight="1" ht="29.0">
      <c r="M615" s="44"/>
      <c r="R615" s="22"/>
      <c r="W615" s="44"/>
      <c r="X615" s="44"/>
      <c r="Y615" s="44"/>
      <c r="Z615" s="44"/>
    </row>
    <row r="616" customHeight="1" ht="29.0">
      <c r="M616" s="44"/>
      <c r="R616" s="22"/>
      <c r="W616" s="44"/>
      <c r="X616" s="44"/>
      <c r="Y616" s="44"/>
      <c r="Z616" s="44"/>
    </row>
    <row r="617" customHeight="1" ht="29.0">
      <c r="M617" s="44"/>
      <c r="R617" s="22"/>
      <c r="W617" s="44"/>
      <c r="X617" s="44"/>
      <c r="Y617" s="44"/>
      <c r="Z617" s="44"/>
    </row>
    <row r="618" customHeight="1" ht="29.0">
      <c r="M618" s="44"/>
      <c r="R618" s="22"/>
      <c r="W618" s="44"/>
      <c r="X618" s="44"/>
      <c r="Y618" s="44"/>
      <c r="Z618" s="44"/>
    </row>
    <row r="619" customHeight="1" ht="29.0">
      <c r="M619" s="44"/>
      <c r="R619" s="22"/>
      <c r="W619" s="44"/>
      <c r="X619" s="44"/>
      <c r="Y619" s="44"/>
      <c r="Z619" s="44"/>
    </row>
    <row r="620" customHeight="1" ht="29.0">
      <c r="M620" s="44"/>
      <c r="R620" s="22"/>
      <c r="W620" s="44"/>
      <c r="X620" s="44"/>
      <c r="Y620" s="44"/>
      <c r="Z620" s="44"/>
    </row>
    <row r="621" customHeight="1" ht="29.0">
      <c r="M621" s="44"/>
      <c r="R621" s="22"/>
      <c r="W621" s="44"/>
      <c r="X621" s="44"/>
      <c r="Y621" s="44"/>
      <c r="Z621" s="44"/>
    </row>
    <row r="622" customHeight="1" ht="29.0">
      <c r="M622" s="44"/>
      <c r="R622" s="22"/>
      <c r="W622" s="44"/>
      <c r="X622" s="44"/>
      <c r="Y622" s="44"/>
      <c r="Z622" s="44"/>
    </row>
    <row r="623" customHeight="1" ht="29.0">
      <c r="M623" s="44"/>
      <c r="R623" s="22"/>
      <c r="W623" s="44"/>
      <c r="X623" s="44"/>
      <c r="Y623" s="44"/>
      <c r="Z623" s="44"/>
    </row>
    <row r="624" customHeight="1" ht="29.0">
      <c r="M624" s="44"/>
      <c r="R624" s="22"/>
      <c r="W624" s="44"/>
      <c r="X624" s="44"/>
      <c r="Y624" s="44"/>
      <c r="Z624" s="44"/>
    </row>
    <row r="625" customHeight="1" ht="29.0">
      <c r="M625" s="44"/>
      <c r="R625" s="22"/>
      <c r="W625" s="44"/>
      <c r="X625" s="44"/>
      <c r="Y625" s="44"/>
      <c r="Z625" s="44"/>
    </row>
    <row r="626" customHeight="1" ht="29.0">
      <c r="M626" s="44"/>
      <c r="R626" s="22"/>
      <c r="W626" s="44"/>
      <c r="X626" s="44"/>
      <c r="Y626" s="44"/>
      <c r="Z626" s="44"/>
    </row>
    <row r="627" customHeight="1" ht="29.0">
      <c r="M627" s="44"/>
      <c r="R627" s="22"/>
      <c r="W627" s="44"/>
      <c r="X627" s="44"/>
      <c r="Y627" s="44"/>
      <c r="Z627" s="44"/>
    </row>
    <row r="628" customHeight="1" ht="29.0">
      <c r="M628" s="44"/>
      <c r="R628" s="22"/>
      <c r="W628" s="44"/>
      <c r="X628" s="44"/>
      <c r="Y628" s="44"/>
      <c r="Z628" s="44"/>
    </row>
    <row r="629" customHeight="1" ht="29.0">
      <c r="M629" s="44"/>
      <c r="R629" s="22"/>
      <c r="W629" s="44"/>
      <c r="X629" s="44"/>
      <c r="Y629" s="44"/>
      <c r="Z629" s="44"/>
    </row>
    <row r="630" customHeight="1" ht="29.0">
      <c r="M630" s="44"/>
      <c r="R630" s="22"/>
      <c r="W630" s="44"/>
      <c r="X630" s="44"/>
      <c r="Y630" s="44"/>
      <c r="Z630" s="44"/>
    </row>
    <row r="631" customHeight="1" ht="29.0">
      <c r="M631" s="44"/>
      <c r="R631" s="22"/>
      <c r="W631" s="44"/>
      <c r="X631" s="44"/>
      <c r="Y631" s="44"/>
      <c r="Z631" s="44"/>
    </row>
    <row r="632" customHeight="1" ht="29.0">
      <c r="M632" s="44"/>
      <c r="R632" s="22"/>
      <c r="W632" s="44"/>
      <c r="X632" s="44"/>
      <c r="Y632" s="44"/>
      <c r="Z632" s="44"/>
    </row>
    <row r="633" customHeight="1" ht="29.0">
      <c r="M633" s="44"/>
      <c r="R633" s="22"/>
      <c r="W633" s="44"/>
      <c r="X633" s="44"/>
      <c r="Y633" s="44"/>
      <c r="Z633" s="44"/>
    </row>
    <row r="634" customHeight="1" ht="29.0">
      <c r="M634" s="44"/>
      <c r="R634" s="22"/>
      <c r="W634" s="44"/>
      <c r="X634" s="44"/>
      <c r="Y634" s="44"/>
      <c r="Z634" s="44"/>
    </row>
    <row r="635" customHeight="1" ht="29.0">
      <c r="M635" s="44"/>
      <c r="R635" s="22"/>
      <c r="W635" s="44"/>
      <c r="X635" s="44"/>
      <c r="Y635" s="44"/>
      <c r="Z635" s="44"/>
    </row>
    <row r="636" customHeight="1" ht="29.0">
      <c r="M636" s="44"/>
      <c r="R636" s="22"/>
      <c r="W636" s="44"/>
      <c r="X636" s="44"/>
      <c r="Y636" s="44"/>
      <c r="Z636" s="44"/>
    </row>
    <row r="637" customHeight="1" ht="29.0">
      <c r="M637" s="44"/>
      <c r="R637" s="22"/>
      <c r="W637" s="44"/>
      <c r="X637" s="44"/>
      <c r="Y637" s="44"/>
      <c r="Z637" s="44"/>
    </row>
    <row r="638" customHeight="1" ht="29.0">
      <c r="M638" s="44"/>
      <c r="R638" s="22"/>
      <c r="W638" s="44"/>
      <c r="X638" s="44"/>
      <c r="Y638" s="44"/>
      <c r="Z638" s="44"/>
    </row>
    <row r="639" customHeight="1" ht="29.0">
      <c r="M639" s="44"/>
      <c r="R639" s="22"/>
      <c r="W639" s="44"/>
      <c r="X639" s="44"/>
      <c r="Y639" s="44"/>
      <c r="Z639" s="44"/>
    </row>
    <row r="640" customHeight="1" ht="29.0">
      <c r="M640" s="44"/>
      <c r="R640" s="22"/>
      <c r="W640" s="44"/>
      <c r="X640" s="44"/>
      <c r="Y640" s="44"/>
      <c r="Z640" s="44"/>
    </row>
    <row r="641" customHeight="1" ht="29.0">
      <c r="M641" s="44"/>
      <c r="R641" s="22"/>
      <c r="W641" s="44"/>
      <c r="X641" s="44"/>
      <c r="Y641" s="44"/>
      <c r="Z641" s="44"/>
    </row>
    <row r="642" customHeight="1" ht="29.0">
      <c r="M642" s="44"/>
      <c r="R642" s="22"/>
      <c r="W642" s="44"/>
      <c r="X642" s="44"/>
      <c r="Y642" s="44"/>
      <c r="Z642" s="44"/>
    </row>
    <row r="643" customHeight="1" ht="29.0">
      <c r="M643" s="44"/>
      <c r="R643" s="22"/>
      <c r="W643" s="44"/>
      <c r="X643" s="44"/>
      <c r="Y643" s="44"/>
      <c r="Z643" s="44"/>
    </row>
    <row r="644" customHeight="1" ht="29.0">
      <c r="M644" s="44"/>
      <c r="R644" s="22"/>
      <c r="W644" s="44"/>
      <c r="X644" s="44"/>
      <c r="Y644" s="44"/>
      <c r="Z644" s="44"/>
    </row>
    <row r="645" customHeight="1" ht="29.0">
      <c r="M645" s="44"/>
      <c r="R645" s="22"/>
      <c r="W645" s="44"/>
      <c r="X645" s="44"/>
      <c r="Y645" s="44"/>
      <c r="Z645" s="44"/>
    </row>
    <row r="646" customHeight="1" ht="29.0">
      <c r="M646" s="44"/>
      <c r="R646" s="22"/>
      <c r="W646" s="44"/>
      <c r="X646" s="44"/>
      <c r="Y646" s="44"/>
      <c r="Z646" s="44"/>
    </row>
    <row r="647" customHeight="1" ht="29.0">
      <c r="M647" s="44"/>
      <c r="R647" s="22"/>
      <c r="W647" s="44"/>
      <c r="X647" s="44"/>
      <c r="Y647" s="44"/>
      <c r="Z647" s="44"/>
    </row>
    <row r="648" customHeight="1" ht="29.0">
      <c r="M648" s="44"/>
      <c r="R648" s="22"/>
      <c r="W648" s="44"/>
      <c r="X648" s="44"/>
      <c r="Y648" s="44"/>
      <c r="Z648" s="44"/>
    </row>
    <row r="649" customHeight="1" ht="29.0">
      <c r="M649" s="44"/>
      <c r="R649" s="22"/>
      <c r="W649" s="44"/>
      <c r="X649" s="44"/>
      <c r="Y649" s="44"/>
      <c r="Z649" s="44"/>
    </row>
    <row r="650" customHeight="1" ht="29.0">
      <c r="M650" s="44"/>
      <c r="R650" s="22"/>
      <c r="W650" s="44"/>
      <c r="X650" s="44"/>
      <c r="Y650" s="44"/>
      <c r="Z650" s="44"/>
    </row>
    <row r="651" customHeight="1" ht="29.0">
      <c r="M651" s="44"/>
      <c r="R651" s="22"/>
      <c r="W651" s="44"/>
      <c r="X651" s="44"/>
      <c r="Y651" s="44"/>
      <c r="Z651" s="44"/>
    </row>
    <row r="652" customHeight="1" ht="29.0">
      <c r="M652" s="44"/>
      <c r="R652" s="22"/>
      <c r="W652" s="44"/>
      <c r="X652" s="44"/>
      <c r="Y652" s="44"/>
      <c r="Z652" s="44"/>
    </row>
    <row r="653" customHeight="1" ht="29.0">
      <c r="M653" s="44"/>
      <c r="R653" s="22"/>
      <c r="W653" s="44"/>
      <c r="X653" s="44"/>
      <c r="Y653" s="44"/>
      <c r="Z653" s="44"/>
    </row>
    <row r="654" customHeight="1" ht="29.0">
      <c r="M654" s="44"/>
      <c r="R654" s="22"/>
      <c r="W654" s="44"/>
      <c r="X654" s="44"/>
      <c r="Y654" s="44"/>
      <c r="Z654" s="44"/>
    </row>
    <row r="655" customHeight="1" ht="29.0">
      <c r="M655" s="44"/>
      <c r="R655" s="22"/>
      <c r="W655" s="44"/>
      <c r="X655" s="44"/>
      <c r="Y655" s="44"/>
      <c r="Z655" s="44"/>
    </row>
    <row r="656" customHeight="1" ht="29.0">
      <c r="M656" s="44"/>
      <c r="R656" s="22"/>
      <c r="W656" s="44"/>
      <c r="X656" s="44"/>
      <c r="Y656" s="44"/>
      <c r="Z656" s="44"/>
    </row>
    <row r="657" customHeight="1" ht="29.0">
      <c r="M657" s="44"/>
      <c r="R657" s="22"/>
      <c r="W657" s="44"/>
      <c r="X657" s="44"/>
      <c r="Y657" s="44"/>
      <c r="Z657" s="44"/>
    </row>
    <row r="658" customHeight="1" ht="29.0">
      <c r="M658" s="44"/>
      <c r="R658" s="22"/>
      <c r="W658" s="44"/>
      <c r="X658" s="44"/>
      <c r="Y658" s="44"/>
      <c r="Z658" s="44"/>
    </row>
    <row r="659" customHeight="1" ht="29.0">
      <c r="M659" s="44"/>
      <c r="R659" s="22"/>
      <c r="W659" s="44"/>
      <c r="X659" s="44"/>
      <c r="Y659" s="44"/>
      <c r="Z659" s="44"/>
    </row>
    <row r="660" customHeight="1" ht="29.0">
      <c r="M660" s="44"/>
      <c r="R660" s="22"/>
      <c r="W660" s="44"/>
      <c r="X660" s="44"/>
      <c r="Y660" s="44"/>
      <c r="Z660" s="44"/>
    </row>
    <row r="661" customHeight="1" ht="29.0">
      <c r="M661" s="44"/>
      <c r="R661" s="22"/>
      <c r="W661" s="44"/>
      <c r="X661" s="44"/>
      <c r="Y661" s="44"/>
      <c r="Z661" s="44"/>
    </row>
    <row r="662" customHeight="1" ht="29.0">
      <c r="M662" s="44"/>
      <c r="R662" s="22"/>
      <c r="W662" s="44"/>
      <c r="X662" s="44"/>
      <c r="Y662" s="44"/>
      <c r="Z662" s="44"/>
    </row>
    <row r="663" customHeight="1" ht="29.0">
      <c r="M663" s="44"/>
      <c r="R663" s="22"/>
      <c r="W663" s="44"/>
      <c r="X663" s="44"/>
      <c r="Y663" s="44"/>
      <c r="Z663" s="44"/>
    </row>
    <row r="664" customHeight="1" ht="29.0">
      <c r="M664" s="44"/>
      <c r="R664" s="22"/>
      <c r="W664" s="44"/>
      <c r="X664" s="44"/>
      <c r="Y664" s="44"/>
      <c r="Z664" s="44"/>
    </row>
    <row r="665" customHeight="1" ht="29.0">
      <c r="M665" s="44"/>
      <c r="R665" s="22"/>
      <c r="W665" s="44"/>
      <c r="X665" s="44"/>
      <c r="Y665" s="44"/>
      <c r="Z665" s="44"/>
    </row>
    <row r="666" customHeight="1" ht="29.0">
      <c r="M666" s="44"/>
      <c r="R666" s="22"/>
      <c r="W666" s="44"/>
      <c r="X666" s="44"/>
      <c r="Y666" s="44"/>
      <c r="Z666" s="44"/>
    </row>
    <row r="667" customHeight="1" ht="29.0">
      <c r="M667" s="44"/>
      <c r="R667" s="22"/>
      <c r="W667" s="44"/>
      <c r="X667" s="44"/>
      <c r="Y667" s="44"/>
      <c r="Z667" s="44"/>
    </row>
    <row r="668" customHeight="1" ht="29.0">
      <c r="M668" s="44"/>
      <c r="R668" s="22"/>
      <c r="W668" s="44"/>
      <c r="X668" s="44"/>
      <c r="Y668" s="44"/>
      <c r="Z668" s="44"/>
    </row>
    <row r="669" customHeight="1" ht="29.0">
      <c r="M669" s="44"/>
      <c r="R669" s="22"/>
      <c r="W669" s="44"/>
      <c r="X669" s="44"/>
      <c r="Y669" s="44"/>
      <c r="Z669" s="44"/>
    </row>
    <row r="670" customHeight="1" ht="29.0">
      <c r="M670" s="44"/>
      <c r="R670" s="22"/>
      <c r="W670" s="44"/>
      <c r="X670" s="44"/>
      <c r="Y670" s="44"/>
      <c r="Z670" s="44"/>
    </row>
    <row r="671" customHeight="1" ht="29.0">
      <c r="M671" s="44"/>
      <c r="R671" s="22"/>
      <c r="W671" s="44"/>
      <c r="X671" s="44"/>
      <c r="Y671" s="44"/>
      <c r="Z671" s="44"/>
    </row>
    <row r="672" customHeight="1" ht="29.0">
      <c r="M672" s="44"/>
      <c r="R672" s="22"/>
      <c r="W672" s="44"/>
      <c r="X672" s="44"/>
      <c r="Y672" s="44"/>
      <c r="Z672" s="44"/>
    </row>
    <row r="673" customHeight="1" ht="29.0">
      <c r="M673" s="44"/>
      <c r="R673" s="22"/>
      <c r="W673" s="44"/>
      <c r="X673" s="44"/>
      <c r="Y673" s="44"/>
      <c r="Z673" s="44"/>
    </row>
    <row r="674" customHeight="1" ht="29.0">
      <c r="M674" s="44"/>
      <c r="R674" s="22"/>
      <c r="W674" s="44"/>
      <c r="X674" s="44"/>
      <c r="Y674" s="44"/>
      <c r="Z674" s="44"/>
    </row>
    <row r="675" customHeight="1" ht="29.0">
      <c r="M675" s="44"/>
      <c r="R675" s="22"/>
      <c r="W675" s="44"/>
      <c r="X675" s="44"/>
      <c r="Y675" s="44"/>
      <c r="Z675" s="44"/>
    </row>
    <row r="676" customHeight="1" ht="29.0">
      <c r="M676" s="44"/>
      <c r="R676" s="22"/>
      <c r="W676" s="44"/>
      <c r="X676" s="44"/>
      <c r="Y676" s="44"/>
      <c r="Z676" s="44"/>
    </row>
    <row r="677" customHeight="1" ht="29.0">
      <c r="M677" s="44"/>
      <c r="R677" s="22"/>
      <c r="W677" s="44"/>
      <c r="X677" s="44"/>
      <c r="Y677" s="44"/>
      <c r="Z677" s="44"/>
    </row>
    <row r="678" customHeight="1" ht="29.0">
      <c r="M678" s="44"/>
      <c r="R678" s="22"/>
      <c r="W678" s="44"/>
      <c r="X678" s="44"/>
      <c r="Y678" s="44"/>
      <c r="Z678" s="44"/>
    </row>
    <row r="679" customHeight="1" ht="29.0">
      <c r="M679" s="44"/>
      <c r="R679" s="22"/>
      <c r="W679" s="44"/>
      <c r="X679" s="44"/>
      <c r="Y679" s="44"/>
      <c r="Z679" s="44"/>
    </row>
    <row r="680" customHeight="1" ht="29.0">
      <c r="M680" s="44"/>
      <c r="R680" s="22"/>
      <c r="W680" s="44"/>
      <c r="X680" s="44"/>
      <c r="Y680" s="44"/>
      <c r="Z680" s="44"/>
    </row>
    <row r="681" customHeight="1" ht="29.0">
      <c r="M681" s="44"/>
      <c r="R681" s="22"/>
      <c r="W681" s="44"/>
      <c r="X681" s="44"/>
      <c r="Y681" s="44"/>
      <c r="Z681" s="44"/>
    </row>
    <row r="682" customHeight="1" ht="29.0">
      <c r="M682" s="44"/>
      <c r="R682" s="22"/>
      <c r="W682" s="44"/>
      <c r="X682" s="44"/>
      <c r="Y682" s="44"/>
      <c r="Z682" s="44"/>
    </row>
    <row r="683" customHeight="1" ht="29.0">
      <c r="M683" s="44"/>
      <c r="R683" s="22"/>
      <c r="W683" s="44"/>
      <c r="X683" s="44"/>
      <c r="Y683" s="44"/>
      <c r="Z683" s="44"/>
    </row>
    <row r="684" customHeight="1" ht="29.0">
      <c r="M684" s="44"/>
      <c r="R684" s="22"/>
      <c r="W684" s="44"/>
      <c r="X684" s="44"/>
      <c r="Y684" s="44"/>
      <c r="Z684" s="44"/>
    </row>
    <row r="685" customHeight="1" ht="29.0">
      <c r="M685" s="44"/>
      <c r="R685" s="22"/>
      <c r="W685" s="44"/>
      <c r="X685" s="44"/>
      <c r="Y685" s="44"/>
      <c r="Z685" s="44"/>
    </row>
    <row r="686" customHeight="1" ht="29.0">
      <c r="M686" s="44"/>
      <c r="R686" s="22"/>
      <c r="W686" s="44"/>
      <c r="X686" s="44"/>
      <c r="Y686" s="44"/>
      <c r="Z686" s="44"/>
    </row>
    <row r="687" customHeight="1" ht="29.0">
      <c r="M687" s="44"/>
      <c r="R687" s="22"/>
      <c r="W687" s="44"/>
      <c r="X687" s="44"/>
      <c r="Y687" s="44"/>
      <c r="Z687" s="44"/>
    </row>
    <row r="688" customHeight="1" ht="29.0">
      <c r="M688" s="44"/>
      <c r="R688" s="22"/>
      <c r="W688" s="44"/>
      <c r="X688" s="44"/>
      <c r="Y688" s="44"/>
      <c r="Z688" s="44"/>
    </row>
    <row r="689" customHeight="1" ht="29.0">
      <c r="M689" s="44"/>
      <c r="R689" s="22"/>
      <c r="W689" s="44"/>
      <c r="X689" s="44"/>
      <c r="Y689" s="44"/>
      <c r="Z689" s="44"/>
    </row>
    <row r="690" customHeight="1" ht="29.0">
      <c r="M690" s="44"/>
      <c r="R690" s="22"/>
      <c r="W690" s="44"/>
      <c r="X690" s="44"/>
      <c r="Y690" s="44"/>
      <c r="Z690" s="44"/>
    </row>
    <row r="691" customHeight="1" ht="29.0">
      <c r="M691" s="44"/>
      <c r="R691" s="22"/>
      <c r="W691" s="44"/>
      <c r="X691" s="44"/>
      <c r="Y691" s="44"/>
      <c r="Z691" s="44"/>
    </row>
    <row r="692" customHeight="1" ht="29.0">
      <c r="M692" s="44"/>
      <c r="R692" s="22"/>
      <c r="W692" s="44"/>
      <c r="X692" s="44"/>
      <c r="Y692" s="44"/>
      <c r="Z692" s="44"/>
    </row>
    <row r="693" customHeight="1" ht="29.0">
      <c r="M693" s="44"/>
      <c r="R693" s="22"/>
      <c r="W693" s="44"/>
      <c r="X693" s="44"/>
      <c r="Y693" s="44"/>
      <c r="Z693" s="44"/>
    </row>
    <row r="694" customHeight="1" ht="29.0">
      <c r="M694" s="44"/>
      <c r="R694" s="22"/>
      <c r="W694" s="44"/>
      <c r="X694" s="44"/>
      <c r="Y694" s="44"/>
      <c r="Z694" s="44"/>
    </row>
    <row r="695" customHeight="1" ht="29.0">
      <c r="M695" s="44"/>
      <c r="R695" s="22"/>
      <c r="W695" s="44"/>
      <c r="X695" s="44"/>
      <c r="Y695" s="44"/>
      <c r="Z695" s="44"/>
    </row>
    <row r="696" customHeight="1" ht="29.0">
      <c r="M696" s="44"/>
      <c r="R696" s="22"/>
      <c r="W696" s="44"/>
      <c r="X696" s="44"/>
      <c r="Y696" s="44"/>
      <c r="Z696" s="44"/>
    </row>
    <row r="697" customHeight="1" ht="29.0">
      <c r="M697" s="44"/>
      <c r="R697" s="22"/>
      <c r="W697" s="44"/>
      <c r="X697" s="44"/>
      <c r="Y697" s="44"/>
      <c r="Z697" s="44"/>
    </row>
    <row r="698" customHeight="1" ht="29.0">
      <c r="M698" s="44"/>
      <c r="R698" s="22"/>
      <c r="W698" s="44"/>
      <c r="X698" s="44"/>
      <c r="Y698" s="44"/>
      <c r="Z698" s="44"/>
    </row>
    <row r="699" customHeight="1" ht="29.0">
      <c r="M699" s="44"/>
      <c r="R699" s="22"/>
      <c r="W699" s="44"/>
      <c r="X699" s="44"/>
      <c r="Y699" s="44"/>
      <c r="Z699" s="44"/>
    </row>
    <row r="700" customHeight="1" ht="29.0">
      <c r="M700" s="44"/>
      <c r="R700" s="22"/>
      <c r="W700" s="44"/>
      <c r="X700" s="44"/>
      <c r="Y700" s="44"/>
      <c r="Z700" s="44"/>
    </row>
    <row r="701" customHeight="1" ht="29.0">
      <c r="M701" s="44"/>
      <c r="R701" s="22"/>
      <c r="W701" s="44"/>
      <c r="X701" s="44"/>
      <c r="Y701" s="44"/>
      <c r="Z701" s="44"/>
    </row>
    <row r="702" customHeight="1" ht="29.0">
      <c r="M702" s="44"/>
      <c r="R702" s="22"/>
      <c r="W702" s="44"/>
      <c r="X702" s="44"/>
      <c r="Y702" s="44"/>
      <c r="Z702" s="44"/>
    </row>
    <row r="703" customHeight="1" ht="29.0">
      <c r="M703" s="44"/>
      <c r="R703" s="22"/>
      <c r="W703" s="44"/>
      <c r="X703" s="44"/>
      <c r="Y703" s="44"/>
      <c r="Z703" s="44"/>
    </row>
    <row r="704" customHeight="1" ht="29.0">
      <c r="M704" s="44"/>
      <c r="R704" s="22"/>
      <c r="W704" s="44"/>
      <c r="X704" s="44"/>
      <c r="Y704" s="44"/>
      <c r="Z704" s="44"/>
    </row>
    <row r="705" customHeight="1" ht="29.0">
      <c r="M705" s="44"/>
      <c r="R705" s="22"/>
      <c r="W705" s="44"/>
      <c r="X705" s="44"/>
      <c r="Y705" s="44"/>
      <c r="Z705" s="44"/>
    </row>
    <row r="706" customHeight="1" ht="29.0">
      <c r="M706" s="44"/>
      <c r="R706" s="22"/>
      <c r="W706" s="44"/>
      <c r="X706" s="44"/>
      <c r="Y706" s="44"/>
      <c r="Z706" s="44"/>
    </row>
    <row r="707" customHeight="1" ht="29.0">
      <c r="M707" s="44"/>
      <c r="R707" s="22"/>
      <c r="W707" s="44"/>
      <c r="X707" s="44"/>
      <c r="Y707" s="44"/>
      <c r="Z707" s="44"/>
    </row>
    <row r="708" customHeight="1" ht="29.0">
      <c r="M708" s="44"/>
      <c r="R708" s="22"/>
      <c r="W708" s="44"/>
      <c r="X708" s="44"/>
      <c r="Y708" s="44"/>
      <c r="Z708" s="44"/>
    </row>
    <row r="709" customHeight="1" ht="29.0">
      <c r="M709" s="44"/>
      <c r="R709" s="22"/>
      <c r="W709" s="44"/>
      <c r="X709" s="44"/>
      <c r="Y709" s="44"/>
      <c r="Z709" s="44"/>
    </row>
    <row r="710" customHeight="1" ht="29.0">
      <c r="M710" s="44"/>
      <c r="R710" s="22"/>
      <c r="W710" s="44"/>
      <c r="X710" s="44"/>
      <c r="Y710" s="44"/>
      <c r="Z710" s="44"/>
    </row>
    <row r="711" customHeight="1" ht="29.0">
      <c r="M711" s="44"/>
      <c r="R711" s="22"/>
      <c r="W711" s="44"/>
      <c r="X711" s="44"/>
      <c r="Y711" s="44"/>
      <c r="Z711" s="44"/>
    </row>
    <row r="712" customHeight="1" ht="29.0">
      <c r="M712" s="44"/>
      <c r="R712" s="22"/>
      <c r="W712" s="44"/>
      <c r="X712" s="44"/>
      <c r="Y712" s="44"/>
      <c r="Z712" s="44"/>
    </row>
    <row r="713" customHeight="1" ht="29.0">
      <c r="M713" s="44"/>
      <c r="R713" s="22"/>
      <c r="W713" s="44"/>
      <c r="X713" s="44"/>
      <c r="Y713" s="44"/>
      <c r="Z713" s="44"/>
    </row>
    <row r="714" customHeight="1" ht="29.0">
      <c r="M714" s="44"/>
      <c r="R714" s="22"/>
      <c r="W714" s="44"/>
      <c r="X714" s="44"/>
      <c r="Y714" s="44"/>
      <c r="Z714" s="44"/>
    </row>
    <row r="715" customHeight="1" ht="29.0">
      <c r="M715" s="44"/>
      <c r="R715" s="22"/>
      <c r="W715" s="44"/>
      <c r="X715" s="44"/>
      <c r="Y715" s="44"/>
      <c r="Z715" s="44"/>
    </row>
    <row r="716" customHeight="1" ht="29.0">
      <c r="M716" s="44"/>
      <c r="R716" s="22"/>
      <c r="W716" s="44"/>
      <c r="X716" s="44"/>
      <c r="Y716" s="44"/>
      <c r="Z716" s="44"/>
    </row>
    <row r="717" customHeight="1" ht="29.0">
      <c r="M717" s="44"/>
      <c r="R717" s="22"/>
      <c r="W717" s="44"/>
      <c r="X717" s="44"/>
      <c r="Y717" s="44"/>
      <c r="Z717" s="44"/>
    </row>
    <row r="718" customHeight="1" ht="29.0">
      <c r="M718" s="44"/>
      <c r="R718" s="22"/>
      <c r="W718" s="44"/>
      <c r="X718" s="44"/>
      <c r="Y718" s="44"/>
      <c r="Z718" s="44"/>
    </row>
    <row r="719" customHeight="1" ht="29.0">
      <c r="M719" s="44"/>
      <c r="R719" s="22"/>
      <c r="W719" s="44"/>
      <c r="X719" s="44"/>
      <c r="Y719" s="44"/>
      <c r="Z719" s="44"/>
    </row>
    <row r="720" customHeight="1" ht="29.0">
      <c r="M720" s="44"/>
      <c r="R720" s="22"/>
      <c r="W720" s="44"/>
      <c r="X720" s="44"/>
      <c r="Y720" s="44"/>
      <c r="Z720" s="44"/>
    </row>
    <row r="721" customHeight="1" ht="29.0">
      <c r="M721" s="44"/>
      <c r="R721" s="22"/>
      <c r="W721" s="44"/>
      <c r="X721" s="44"/>
      <c r="Y721" s="44"/>
      <c r="Z721" s="44"/>
    </row>
    <row r="722" customHeight="1" ht="29.0">
      <c r="M722" s="44"/>
      <c r="R722" s="22"/>
      <c r="W722" s="44"/>
      <c r="X722" s="44"/>
      <c r="Y722" s="44"/>
      <c r="Z722" s="44"/>
    </row>
    <row r="723" customHeight="1" ht="29.0">
      <c r="M723" s="44"/>
      <c r="R723" s="22"/>
      <c r="W723" s="44"/>
      <c r="X723" s="44"/>
      <c r="Y723" s="44"/>
      <c r="Z723" s="44"/>
    </row>
    <row r="724" customHeight="1" ht="29.0">
      <c r="M724" s="44"/>
      <c r="R724" s="22"/>
      <c r="W724" s="44"/>
      <c r="X724" s="44"/>
      <c r="Y724" s="44"/>
      <c r="Z724" s="44"/>
    </row>
    <row r="725" customHeight="1" ht="29.0">
      <c r="M725" s="44"/>
      <c r="R725" s="22"/>
      <c r="W725" s="44"/>
      <c r="X725" s="44"/>
      <c r="Y725" s="44"/>
      <c r="Z725" s="44"/>
    </row>
    <row r="726" customHeight="1" ht="29.0">
      <c r="M726" s="44"/>
      <c r="R726" s="22"/>
      <c r="W726" s="44"/>
      <c r="X726" s="44"/>
      <c r="Y726" s="44"/>
      <c r="Z726" s="44"/>
    </row>
    <row r="727" customHeight="1" ht="29.0">
      <c r="M727" s="44"/>
      <c r="R727" s="22"/>
      <c r="W727" s="44"/>
      <c r="X727" s="44"/>
      <c r="Y727" s="44"/>
      <c r="Z727" s="44"/>
    </row>
    <row r="728" customHeight="1" ht="29.0">
      <c r="M728" s="44"/>
      <c r="R728" s="22"/>
      <c r="W728" s="44"/>
      <c r="X728" s="44"/>
      <c r="Y728" s="44"/>
      <c r="Z728" s="44"/>
    </row>
    <row r="729" customHeight="1" ht="29.0">
      <c r="M729" s="44"/>
      <c r="R729" s="22"/>
      <c r="W729" s="44"/>
      <c r="X729" s="44"/>
      <c r="Y729" s="44"/>
      <c r="Z729" s="44"/>
    </row>
    <row r="730" customHeight="1" ht="29.0">
      <c r="M730" s="44"/>
      <c r="R730" s="22"/>
      <c r="W730" s="44"/>
      <c r="X730" s="44"/>
      <c r="Y730" s="44"/>
      <c r="Z730" s="44"/>
    </row>
    <row r="731" customHeight="1" ht="29.0">
      <c r="M731" s="44"/>
      <c r="R731" s="22"/>
      <c r="W731" s="44"/>
      <c r="X731" s="44"/>
      <c r="Y731" s="44"/>
      <c r="Z731" s="44"/>
    </row>
    <row r="732" customHeight="1" ht="29.0">
      <c r="M732" s="44"/>
      <c r="R732" s="22"/>
      <c r="W732" s="44"/>
      <c r="X732" s="44"/>
      <c r="Y732" s="44"/>
      <c r="Z732" s="44"/>
    </row>
    <row r="733" customHeight="1" ht="29.0">
      <c r="M733" s="44"/>
      <c r="R733" s="22"/>
      <c r="W733" s="44"/>
      <c r="X733" s="44"/>
      <c r="Y733" s="44"/>
      <c r="Z733" s="44"/>
    </row>
    <row r="734" customHeight="1" ht="29.0">
      <c r="M734" s="44"/>
      <c r="R734" s="22"/>
      <c r="W734" s="44"/>
      <c r="X734" s="44"/>
      <c r="Y734" s="44"/>
      <c r="Z734" s="44"/>
    </row>
    <row r="735" customHeight="1" ht="29.0">
      <c r="M735" s="44"/>
      <c r="R735" s="22"/>
      <c r="W735" s="44"/>
      <c r="X735" s="44"/>
      <c r="Y735" s="44"/>
      <c r="Z735" s="44"/>
    </row>
    <row r="736" customHeight="1" ht="29.0">
      <c r="M736" s="44"/>
      <c r="R736" s="22"/>
      <c r="W736" s="44"/>
      <c r="X736" s="44"/>
      <c r="Y736" s="44"/>
      <c r="Z736" s="44"/>
    </row>
    <row r="737" customHeight="1" ht="29.0">
      <c r="M737" s="44"/>
      <c r="R737" s="22"/>
      <c r="W737" s="44"/>
      <c r="X737" s="44"/>
      <c r="Y737" s="44"/>
      <c r="Z737" s="44"/>
    </row>
    <row r="738" customHeight="1" ht="29.0">
      <c r="M738" s="44"/>
      <c r="R738" s="22"/>
      <c r="W738" s="44"/>
      <c r="X738" s="44"/>
      <c r="Y738" s="44"/>
      <c r="Z738" s="44"/>
    </row>
    <row r="739" customHeight="1" ht="29.0">
      <c r="M739" s="44"/>
      <c r="R739" s="22"/>
      <c r="W739" s="44"/>
      <c r="X739" s="44"/>
      <c r="Y739" s="44"/>
      <c r="Z739" s="44"/>
    </row>
    <row r="740" customHeight="1" ht="29.0">
      <c r="M740" s="44"/>
      <c r="R740" s="22"/>
      <c r="W740" s="44"/>
      <c r="X740" s="44"/>
      <c r="Y740" s="44"/>
      <c r="Z740" s="44"/>
    </row>
    <row r="741" customHeight="1" ht="29.0">
      <c r="M741" s="44"/>
      <c r="R741" s="22"/>
      <c r="W741" s="44"/>
      <c r="X741" s="44"/>
      <c r="Y741" s="44"/>
      <c r="Z741" s="44"/>
    </row>
    <row r="742" customHeight="1" ht="29.0">
      <c r="M742" s="44"/>
      <c r="R742" s="22"/>
      <c r="W742" s="44"/>
      <c r="X742" s="44"/>
      <c r="Y742" s="44"/>
      <c r="Z742" s="44"/>
    </row>
    <row r="743" customHeight="1" ht="29.0">
      <c r="M743" s="44"/>
      <c r="R743" s="22"/>
      <c r="W743" s="44"/>
      <c r="X743" s="44"/>
      <c r="Y743" s="44"/>
      <c r="Z743" s="44"/>
    </row>
    <row r="744" customHeight="1" ht="29.0">
      <c r="M744" s="44"/>
      <c r="R744" s="22"/>
      <c r="W744" s="44"/>
      <c r="X744" s="44"/>
      <c r="Y744" s="44"/>
      <c r="Z744" s="44"/>
    </row>
    <row r="745" customHeight="1" ht="29.0">
      <c r="M745" s="44"/>
      <c r="R745" s="22"/>
      <c r="W745" s="44"/>
      <c r="X745" s="44"/>
      <c r="Y745" s="44"/>
      <c r="Z745" s="44"/>
    </row>
    <row r="746" customHeight="1" ht="29.0">
      <c r="M746" s="44"/>
      <c r="R746" s="22"/>
      <c r="W746" s="44"/>
      <c r="X746" s="44"/>
      <c r="Y746" s="44"/>
      <c r="Z746" s="44"/>
    </row>
    <row r="747" customHeight="1" ht="29.0">
      <c r="M747" s="44"/>
      <c r="R747" s="22"/>
      <c r="W747" s="44"/>
      <c r="X747" s="44"/>
      <c r="Y747" s="44"/>
      <c r="Z747" s="44"/>
    </row>
    <row r="748" customHeight="1" ht="29.0">
      <c r="M748" s="44"/>
      <c r="R748" s="22"/>
      <c r="W748" s="44"/>
      <c r="X748" s="44"/>
      <c r="Y748" s="44"/>
      <c r="Z748" s="44"/>
    </row>
    <row r="749" customHeight="1" ht="29.0">
      <c r="M749" s="44"/>
      <c r="R749" s="22"/>
      <c r="W749" s="44"/>
      <c r="X749" s="44"/>
      <c r="Y749" s="44"/>
      <c r="Z749" s="44"/>
    </row>
    <row r="750" customHeight="1" ht="29.0">
      <c r="M750" s="44"/>
      <c r="R750" s="22"/>
      <c r="W750" s="44"/>
      <c r="X750" s="44"/>
      <c r="Y750" s="44"/>
      <c r="Z750" s="44"/>
    </row>
    <row r="751" customHeight="1" ht="29.0">
      <c r="M751" s="44"/>
      <c r="R751" s="22"/>
      <c r="W751" s="44"/>
      <c r="X751" s="44"/>
      <c r="Y751" s="44"/>
      <c r="Z751" s="44"/>
    </row>
    <row r="752" customHeight="1" ht="29.0">
      <c r="M752" s="44"/>
      <c r="R752" s="22"/>
      <c r="W752" s="44"/>
      <c r="X752" s="44"/>
      <c r="Y752" s="44"/>
      <c r="Z752" s="44"/>
    </row>
    <row r="753" customHeight="1" ht="29.0">
      <c r="M753" s="44"/>
      <c r="R753" s="22"/>
      <c r="W753" s="44"/>
      <c r="X753" s="44"/>
      <c r="Y753" s="44"/>
      <c r="Z753" s="44"/>
    </row>
    <row r="754" customHeight="1" ht="29.0">
      <c r="M754" s="44"/>
      <c r="R754" s="22"/>
      <c r="W754" s="44"/>
      <c r="X754" s="44"/>
      <c r="Y754" s="44"/>
      <c r="Z754" s="44"/>
    </row>
    <row r="755" customHeight="1" ht="29.0">
      <c r="M755" s="44"/>
      <c r="R755" s="22"/>
      <c r="W755" s="44"/>
      <c r="X755" s="44"/>
      <c r="Y755" s="44"/>
      <c r="Z755" s="44"/>
    </row>
    <row r="756" customHeight="1" ht="29.0">
      <c r="M756" s="44"/>
      <c r="R756" s="22"/>
      <c r="W756" s="44"/>
      <c r="X756" s="44"/>
      <c r="Y756" s="44"/>
      <c r="Z756" s="44"/>
    </row>
    <row r="757" customHeight="1" ht="29.0">
      <c r="M757" s="44"/>
      <c r="R757" s="22"/>
      <c r="W757" s="44"/>
      <c r="X757" s="44"/>
      <c r="Y757" s="44"/>
      <c r="Z757" s="44"/>
    </row>
    <row r="758" customHeight="1" ht="29.0">
      <c r="M758" s="44"/>
      <c r="R758" s="22"/>
      <c r="W758" s="44"/>
      <c r="X758" s="44"/>
      <c r="Y758" s="44"/>
      <c r="Z758" s="44"/>
    </row>
    <row r="759" customHeight="1" ht="29.0">
      <c r="M759" s="44"/>
      <c r="R759" s="22"/>
      <c r="W759" s="44"/>
      <c r="X759" s="44"/>
      <c r="Y759" s="44"/>
      <c r="Z759" s="44"/>
    </row>
    <row r="760" customHeight="1" ht="29.0">
      <c r="M760" s="44"/>
      <c r="R760" s="22"/>
      <c r="W760" s="44"/>
      <c r="X760" s="44"/>
      <c r="Y760" s="44"/>
      <c r="Z760" s="44"/>
    </row>
    <row r="761" customHeight="1" ht="29.0">
      <c r="M761" s="44"/>
      <c r="R761" s="22"/>
      <c r="W761" s="44"/>
      <c r="X761" s="44"/>
      <c r="Y761" s="44"/>
      <c r="Z761" s="44"/>
    </row>
    <row r="762" customHeight="1" ht="29.0">
      <c r="M762" s="44"/>
      <c r="R762" s="22"/>
      <c r="W762" s="44"/>
      <c r="X762" s="44"/>
      <c r="Y762" s="44"/>
      <c r="Z762" s="44"/>
    </row>
    <row r="763" customHeight="1" ht="29.0">
      <c r="M763" s="44"/>
      <c r="R763" s="22"/>
      <c r="W763" s="44"/>
      <c r="X763" s="44"/>
      <c r="Y763" s="44"/>
      <c r="Z763" s="44"/>
    </row>
    <row r="764" customHeight="1" ht="29.0">
      <c r="M764" s="44"/>
      <c r="R764" s="22"/>
      <c r="W764" s="44"/>
      <c r="X764" s="44"/>
      <c r="Y764" s="44"/>
      <c r="Z764" s="44"/>
    </row>
    <row r="765" customHeight="1" ht="29.0">
      <c r="M765" s="44"/>
      <c r="R765" s="22"/>
      <c r="W765" s="44"/>
      <c r="X765" s="44"/>
      <c r="Y765" s="44"/>
      <c r="Z765" s="44"/>
    </row>
    <row r="766" customHeight="1" ht="29.0">
      <c r="M766" s="44"/>
      <c r="R766" s="22"/>
      <c r="W766" s="44"/>
      <c r="X766" s="44"/>
      <c r="Y766" s="44"/>
      <c r="Z766" s="44"/>
    </row>
    <row r="767" customHeight="1" ht="29.0">
      <c r="M767" s="44"/>
      <c r="R767" s="22"/>
      <c r="W767" s="44"/>
      <c r="X767" s="44"/>
      <c r="Y767" s="44"/>
      <c r="Z767" s="44"/>
    </row>
    <row r="768" customHeight="1" ht="29.0">
      <c r="M768" s="44"/>
      <c r="R768" s="22"/>
      <c r="W768" s="44"/>
      <c r="X768" s="44"/>
      <c r="Y768" s="44"/>
      <c r="Z768" s="44"/>
    </row>
    <row r="769" customHeight="1" ht="29.0">
      <c r="M769" s="44"/>
      <c r="R769" s="22"/>
      <c r="W769" s="44"/>
      <c r="X769" s="44"/>
      <c r="Y769" s="44"/>
      <c r="Z769" s="44"/>
    </row>
    <row r="770" customHeight="1" ht="29.0">
      <c r="M770" s="44"/>
      <c r="R770" s="22"/>
      <c r="W770" s="44"/>
      <c r="X770" s="44"/>
      <c r="Y770" s="44"/>
      <c r="Z770" s="44"/>
    </row>
    <row r="771" customHeight="1" ht="29.0">
      <c r="M771" s="44"/>
      <c r="R771" s="22"/>
      <c r="W771" s="44"/>
      <c r="X771" s="44"/>
      <c r="Y771" s="44"/>
      <c r="Z771" s="44"/>
    </row>
    <row r="772" customHeight="1" ht="29.0">
      <c r="M772" s="44"/>
      <c r="R772" s="22"/>
      <c r="W772" s="44"/>
      <c r="X772" s="44"/>
      <c r="Y772" s="44"/>
      <c r="Z772" s="44"/>
    </row>
    <row r="773" customHeight="1" ht="29.0">
      <c r="M773" s="44"/>
      <c r="R773" s="22"/>
      <c r="W773" s="44"/>
      <c r="X773" s="44"/>
      <c r="Y773" s="44"/>
      <c r="Z773" s="44"/>
    </row>
    <row r="774" customHeight="1" ht="29.0">
      <c r="M774" s="44"/>
      <c r="R774" s="22"/>
      <c r="W774" s="44"/>
      <c r="X774" s="44"/>
      <c r="Y774" s="44"/>
      <c r="Z774" s="44"/>
    </row>
    <row r="775" customHeight="1" ht="29.0">
      <c r="M775" s="44"/>
      <c r="R775" s="22"/>
      <c r="W775" s="44"/>
      <c r="X775" s="44"/>
      <c r="Y775" s="44"/>
      <c r="Z775" s="44"/>
    </row>
    <row r="776" customHeight="1" ht="29.0">
      <c r="M776" s="44"/>
      <c r="R776" s="22"/>
      <c r="W776" s="44"/>
      <c r="X776" s="44"/>
      <c r="Y776" s="44"/>
      <c r="Z776" s="44"/>
    </row>
    <row r="777" customHeight="1" ht="29.0">
      <c r="M777" s="44"/>
      <c r="R777" s="22"/>
      <c r="W777" s="44"/>
      <c r="X777" s="44"/>
      <c r="Y777" s="44"/>
      <c r="Z777" s="44"/>
    </row>
    <row r="778" customHeight="1" ht="29.0">
      <c r="M778" s="44"/>
      <c r="R778" s="22"/>
      <c r="W778" s="44"/>
      <c r="X778" s="44"/>
      <c r="Y778" s="44"/>
      <c r="Z778" s="44"/>
    </row>
    <row r="779" customHeight="1" ht="29.0">
      <c r="M779" s="44"/>
      <c r="R779" s="22"/>
      <c r="W779" s="44"/>
      <c r="X779" s="44"/>
      <c r="Y779" s="44"/>
      <c r="Z779" s="44"/>
    </row>
    <row r="780" customHeight="1" ht="29.0">
      <c r="M780" s="44"/>
      <c r="R780" s="22"/>
      <c r="W780" s="44"/>
      <c r="X780" s="44"/>
      <c r="Y780" s="44"/>
      <c r="Z780" s="44"/>
    </row>
    <row r="781" customHeight="1" ht="29.0">
      <c r="M781" s="44"/>
      <c r="R781" s="22"/>
      <c r="W781" s="44"/>
      <c r="X781" s="44"/>
      <c r="Y781" s="44"/>
      <c r="Z781" s="44"/>
    </row>
    <row r="782" customHeight="1" ht="29.0">
      <c r="M782" s="44"/>
      <c r="R782" s="22"/>
      <c r="W782" s="44"/>
      <c r="X782" s="44"/>
      <c r="Y782" s="44"/>
      <c r="Z782" s="44"/>
    </row>
    <row r="783" customHeight="1" ht="29.0">
      <c r="M783" s="44"/>
      <c r="R783" s="22"/>
      <c r="W783" s="44"/>
      <c r="X783" s="44"/>
      <c r="Y783" s="44"/>
      <c r="Z783" s="44"/>
    </row>
    <row r="784" customHeight="1" ht="29.0">
      <c r="M784" s="44"/>
      <c r="R784" s="22"/>
      <c r="W784" s="44"/>
      <c r="X784" s="44"/>
      <c r="Y784" s="44"/>
      <c r="Z784" s="44"/>
    </row>
    <row r="785" customHeight="1" ht="29.0">
      <c r="M785" s="44"/>
      <c r="R785" s="22"/>
      <c r="W785" s="44"/>
      <c r="X785" s="44"/>
      <c r="Y785" s="44"/>
      <c r="Z785" s="44"/>
    </row>
    <row r="786" customHeight="1" ht="29.0">
      <c r="M786" s="44"/>
      <c r="R786" s="22"/>
      <c r="W786" s="44"/>
      <c r="X786" s="44"/>
      <c r="Y786" s="44"/>
      <c r="Z786" s="44"/>
    </row>
    <row r="787" customHeight="1" ht="29.0">
      <c r="M787" s="44"/>
      <c r="R787" s="22"/>
      <c r="W787" s="44"/>
      <c r="X787" s="44"/>
      <c r="Y787" s="44"/>
      <c r="Z787" s="44"/>
    </row>
    <row r="788" customHeight="1" ht="29.0">
      <c r="M788" s="44"/>
      <c r="R788" s="22"/>
      <c r="W788" s="44"/>
      <c r="X788" s="44"/>
      <c r="Y788" s="44"/>
      <c r="Z788" s="44"/>
    </row>
    <row r="789" customHeight="1" ht="29.0">
      <c r="M789" s="44"/>
      <c r="R789" s="22"/>
      <c r="W789" s="44"/>
      <c r="X789" s="44"/>
      <c r="Y789" s="44"/>
      <c r="Z789" s="44"/>
    </row>
    <row r="790" customHeight="1" ht="29.0">
      <c r="M790" s="44"/>
      <c r="R790" s="22"/>
      <c r="W790" s="44"/>
      <c r="X790" s="44"/>
      <c r="Y790" s="44"/>
      <c r="Z790" s="44"/>
    </row>
    <row r="791" customHeight="1" ht="29.0">
      <c r="M791" s="44"/>
      <c r="R791" s="22"/>
      <c r="W791" s="44"/>
      <c r="X791" s="44"/>
      <c r="Y791" s="44"/>
      <c r="Z791" s="44"/>
    </row>
    <row r="792" customHeight="1" ht="29.0">
      <c r="M792" s="44"/>
      <c r="R792" s="22"/>
      <c r="W792" s="44"/>
      <c r="X792" s="44"/>
      <c r="Y792" s="44"/>
      <c r="Z792" s="44"/>
    </row>
    <row r="793" customHeight="1" ht="29.0">
      <c r="M793" s="44"/>
      <c r="R793" s="22"/>
      <c r="W793" s="44"/>
      <c r="X793" s="44"/>
      <c r="Y793" s="44"/>
      <c r="Z793" s="44"/>
    </row>
    <row r="794" customHeight="1" ht="29.0">
      <c r="M794" s="44"/>
      <c r="R794" s="22"/>
      <c r="W794" s="44"/>
      <c r="X794" s="44"/>
      <c r="Y794" s="44"/>
      <c r="Z794" s="44"/>
    </row>
    <row r="795" customHeight="1" ht="29.0">
      <c r="M795" s="44"/>
      <c r="R795" s="22"/>
      <c r="W795" s="44"/>
      <c r="X795" s="44"/>
      <c r="Y795" s="44"/>
      <c r="Z795" s="44"/>
    </row>
    <row r="796" customHeight="1" ht="29.0">
      <c r="M796" s="44"/>
      <c r="R796" s="22"/>
      <c r="W796" s="44"/>
      <c r="X796" s="44"/>
      <c r="Y796" s="44"/>
      <c r="Z796" s="44"/>
    </row>
    <row r="797" customHeight="1" ht="29.0">
      <c r="M797" s="44"/>
      <c r="R797" s="22"/>
      <c r="W797" s="44"/>
      <c r="X797" s="44"/>
      <c r="Y797" s="44"/>
      <c r="Z797" s="44"/>
    </row>
    <row r="798" customHeight="1" ht="29.0">
      <c r="M798" s="44"/>
      <c r="R798" s="22"/>
      <c r="W798" s="44"/>
      <c r="X798" s="44"/>
      <c r="Y798" s="44"/>
      <c r="Z798" s="44"/>
    </row>
    <row r="799" customHeight="1" ht="29.0">
      <c r="M799" s="44"/>
      <c r="R799" s="22"/>
      <c r="W799" s="44"/>
      <c r="X799" s="44"/>
      <c r="Y799" s="44"/>
      <c r="Z799" s="44"/>
    </row>
    <row r="800" customHeight="1" ht="29.0">
      <c r="M800" s="44"/>
      <c r="R800" s="22"/>
      <c r="W800" s="44"/>
      <c r="X800" s="44"/>
      <c r="Y800" s="44"/>
      <c r="Z800" s="44"/>
    </row>
    <row r="801" customHeight="1" ht="29.0">
      <c r="M801" s="44"/>
      <c r="R801" s="22"/>
      <c r="W801" s="44"/>
      <c r="X801" s="44"/>
      <c r="Y801" s="44"/>
      <c r="Z801" s="44"/>
    </row>
    <row r="802" customHeight="1" ht="29.0">
      <c r="M802" s="44"/>
      <c r="R802" s="22"/>
      <c r="W802" s="44"/>
      <c r="X802" s="44"/>
      <c r="Y802" s="44"/>
      <c r="Z802" s="44"/>
    </row>
    <row r="803" customHeight="1" ht="29.0">
      <c r="M803" s="44"/>
      <c r="R803" s="22"/>
      <c r="W803" s="44"/>
      <c r="X803" s="44"/>
      <c r="Y803" s="44"/>
      <c r="Z803" s="44"/>
    </row>
    <row r="804" customHeight="1" ht="29.0">
      <c r="M804" s="44"/>
      <c r="R804" s="22"/>
      <c r="W804" s="44"/>
      <c r="X804" s="44"/>
      <c r="Y804" s="44"/>
      <c r="Z804" s="44"/>
    </row>
    <row r="805" customHeight="1" ht="29.0">
      <c r="M805" s="44"/>
      <c r="R805" s="22"/>
      <c r="W805" s="44"/>
      <c r="X805" s="44"/>
      <c r="Y805" s="44"/>
      <c r="Z805" s="44"/>
    </row>
    <row r="806" customHeight="1" ht="29.0">
      <c r="M806" s="44"/>
      <c r="R806" s="22"/>
      <c r="W806" s="44"/>
      <c r="X806" s="44"/>
      <c r="Y806" s="44"/>
      <c r="Z806" s="44"/>
    </row>
    <row r="807" customHeight="1" ht="29.0">
      <c r="M807" s="44"/>
      <c r="R807" s="22"/>
      <c r="W807" s="44"/>
      <c r="X807" s="44"/>
      <c r="Y807" s="44"/>
      <c r="Z807" s="44"/>
    </row>
    <row r="808" customHeight="1" ht="29.0">
      <c r="M808" s="44"/>
      <c r="R808" s="22"/>
      <c r="W808" s="44"/>
      <c r="X808" s="44"/>
      <c r="Y808" s="44"/>
      <c r="Z808" s="44"/>
    </row>
    <row r="809" customHeight="1" ht="29.0">
      <c r="M809" s="44"/>
      <c r="R809" s="22"/>
      <c r="W809" s="44"/>
      <c r="X809" s="44"/>
      <c r="Y809" s="44"/>
      <c r="Z809" s="44"/>
    </row>
    <row r="810" customHeight="1" ht="29.0">
      <c r="M810" s="44"/>
      <c r="R810" s="22"/>
      <c r="W810" s="44"/>
      <c r="X810" s="44"/>
      <c r="Y810" s="44"/>
      <c r="Z810" s="44"/>
    </row>
    <row r="811" customHeight="1" ht="29.0">
      <c r="M811" s="44"/>
      <c r="R811" s="22"/>
      <c r="W811" s="44"/>
      <c r="X811" s="44"/>
      <c r="Y811" s="44"/>
      <c r="Z811" s="44"/>
    </row>
    <row r="812" customHeight="1" ht="29.0">
      <c r="M812" s="44"/>
      <c r="R812" s="22"/>
      <c r="W812" s="44"/>
      <c r="X812" s="44"/>
      <c r="Y812" s="44"/>
      <c r="Z812" s="44"/>
    </row>
    <row r="813" customHeight="1" ht="29.0">
      <c r="M813" s="44"/>
      <c r="R813" s="22"/>
      <c r="W813" s="44"/>
      <c r="X813" s="44"/>
      <c r="Y813" s="44"/>
      <c r="Z813" s="44"/>
    </row>
    <row r="814" customHeight="1" ht="29.0">
      <c r="M814" s="44"/>
      <c r="W814" s="44"/>
      <c r="X814" s="44"/>
      <c r="Y814" s="44"/>
      <c r="Z814" s="44"/>
    </row>
    <row r="262144" customHeight="1" ht="29.0">
      <c r="M262144" s="44"/>
      <c r="W262144" s="44"/>
      <c r="X262144" s="44"/>
      <c r="Y262144" s="44"/>
      <c r="Z262144" s="44"/>
    </row>
  </sheetData>
  <dataValidations count="2">
    <dataValidation allowBlank="1" showErrorMessage="1" errorTitle="The value you entered is not valid." error="The value entered violates data validation rules set in cell" errorStyle="stop" type="list" sqref="L65:L500">
      <formula1>##REF!:$A$8</formula1>
    </dataValidation>
    <dataValidation allowBlank="1" showErrorMessage="1" errorTitle="The value you entered is not valid." error="Rationale required when Industry Category is Low or Elevated. Enter a short reason." errorStyle="stop" type="custom" sqref="P2:P7">
      <formula1>OR($L2="Neutral",$L2="",$P2&lt;&gt;"")</formula1>
    </dataValidation>
  </dataValidations>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L103"/>
  <sheetViews>
    <sheetView workbookViewId="0" showGridLines="0"/>
  </sheetViews>
  <sheetFormatPr defaultRowHeight="27.0" customHeight="1"/>
  <cols>
    <col min="1" max="1" style="50" width="33.25"/>
    <col min="2" max="8" style="10" width="11.65"/>
    <col min="9" max="10" style="51" width="11.65"/>
    <col min="11" max="12" style="52" width="11.65"/>
    <col min="13" max="2047" style="10" width="14.3"/>
    <col min="2048" max="2048" style="53" width="10.59"/>
  </cols>
  <sheetData>
    <row r="1" customHeight="1" ht="55.0">
      <c r="A1" s="29" t="s">
        <v>13</v>
      </c>
      <c r="B1" s="35" t="s">
        <v>39</v>
      </c>
      <c r="C1" s="35" t="s">
        <v>40</v>
      </c>
      <c r="D1" s="35" t="s">
        <v>41</v>
      </c>
      <c r="E1" s="35" t="s">
        <v>42</v>
      </c>
      <c r="F1" s="35" t="s">
        <v>43</v>
      </c>
      <c r="G1" s="35" t="s">
        <v>44</v>
      </c>
      <c r="H1" s="35" t="s">
        <v>45</v>
      </c>
      <c r="I1" s="35" t="s">
        <v>46</v>
      </c>
      <c r="J1" s="35" t="s">
        <v>47</v>
      </c>
      <c r="K1" s="40" t="s">
        <v>48</v>
      </c>
      <c r="L1" s="40" t="s">
        <v>49</v>
      </c>
    </row>
    <row r="2" customHeight="1" ht="50.0">
      <c r="A2" s="41" t="s">
        <v>50</v>
      </c>
      <c r="B2" s="17"/>
      <c r="C2" s="17"/>
      <c r="D2" s="17"/>
      <c r="E2" s="17"/>
      <c r="F2" s="17"/>
      <c r="G2" s="17"/>
      <c r="H2" s="17"/>
      <c r="I2" s="23"/>
      <c r="J2" s="23"/>
      <c r="K2" s="27"/>
      <c r="L2" s="27"/>
    </row>
    <row r="3" customHeight="1" ht="27.0">
      <c r="A3" s="41" t="s">
        <v>32</v>
      </c>
      <c r="B3" s="17">
        <v>8.0</v>
      </c>
      <c r="C3" s="17">
        <v>3.0</v>
      </c>
      <c r="D3" s="17">
        <v>1.0</v>
      </c>
      <c r="E3" s="17">
        <v>5.0</v>
      </c>
      <c r="F3" s="17">
        <v>3.0</v>
      </c>
      <c r="G3" s="17">
        <v>1.0</v>
      </c>
      <c r="H3" s="17">
        <v>1.0</v>
      </c>
      <c r="I3" s="23">
        <f t="shared" ref="I3:I103" si="0">COUNT(B3:H3)</f>
        <v>7.0</v>
      </c>
      <c r="J3" s="23">
        <f t="shared" ref="J3:J103" si="1">SUM(B3:H3)</f>
        <v>22.0</v>
      </c>
      <c r="K3" s="44">
        <f t="shared" ref="K3:K103" si="2">IF(I3=0,0,J3/7)</f>
        <v>3.14285714285714</v>
      </c>
      <c r="L3" s="44">
        <f t="shared" ref="L3:L103" si="3">IF(I3&lt;7,(J3+1)/8,J3/7)</f>
        <v>3.14285714285714</v>
      </c>
    </row>
    <row r="4" customHeight="1" ht="27.0">
      <c r="A4" s="41" t="s">
        <v>33</v>
      </c>
      <c r="B4" s="17">
        <v>45.0</v>
      </c>
      <c r="C4" s="17">
        <v>23.0</v>
      </c>
      <c r="D4" s="17">
        <v>14.0</v>
      </c>
      <c r="E4" s="17">
        <v>28.0</v>
      </c>
      <c r="F4" s="17">
        <v>4.0</v>
      </c>
      <c r="G4" s="17">
        <v>32.0</v>
      </c>
      <c r="H4" s="17">
        <v>12.0</v>
      </c>
      <c r="I4" s="23">
        <f t="shared" si="0"/>
        <v>7.0</v>
      </c>
      <c r="J4" s="23">
        <f t="shared" si="1"/>
        <v>158.0</v>
      </c>
      <c r="K4" s="44">
        <f t="shared" si="2"/>
        <v>22.571428571429</v>
      </c>
      <c r="L4" s="44">
        <f t="shared" si="3"/>
        <v>22.571428571429</v>
      </c>
    </row>
    <row r="5" customHeight="1" ht="27.0">
      <c r="A5" s="41" t="s">
        <v>34</v>
      </c>
      <c r="B5" s="17">
        <v>10.0</v>
      </c>
      <c r="C5" s="17">
        <v>7.0</v>
      </c>
      <c r="D5" s="17">
        <v>2.0</v>
      </c>
      <c r="E5" s="17">
        <v>1.0</v>
      </c>
      <c r="F5" s="17">
        <v>2.0</v>
      </c>
      <c r="G5" s="17">
        <v>1.0</v>
      </c>
      <c r="H5" s="17">
        <v>2.0</v>
      </c>
      <c r="I5" s="23">
        <f t="shared" si="0"/>
        <v>7.0</v>
      </c>
      <c r="J5" s="23">
        <f t="shared" si="1"/>
        <v>25.0</v>
      </c>
      <c r="K5" s="44">
        <f t="shared" si="2"/>
        <v>3.57142857142857</v>
      </c>
      <c r="L5" s="44">
        <f t="shared" si="3"/>
        <v>3.57142857142857</v>
      </c>
    </row>
    <row r="6" customHeight="1" ht="27.0">
      <c r="A6" s="41" t="s">
        <v>35</v>
      </c>
      <c r="B6" s="17">
        <v>8.0</v>
      </c>
      <c r="C6" s="17">
        <v>6.0</v>
      </c>
      <c r="D6" s="17">
        <v>3.0</v>
      </c>
      <c r="E6" s="17">
        <v>2.0</v>
      </c>
      <c r="F6" s="17">
        <v>4.0</v>
      </c>
      <c r="G6" s="17">
        <v>2.0</v>
      </c>
      <c r="H6" s="17">
        <v>1.0</v>
      </c>
      <c r="I6" s="23">
        <f t="shared" si="0"/>
        <v>7.0</v>
      </c>
      <c r="J6" s="23">
        <f t="shared" si="1"/>
        <v>26.0</v>
      </c>
      <c r="K6" s="44">
        <f t="shared" si="2"/>
        <v>3.71428571428571</v>
      </c>
      <c r="L6" s="44">
        <f t="shared" si="3"/>
        <v>3.71428571428571</v>
      </c>
    </row>
    <row r="7" customHeight="1" ht="27.0">
      <c r="A7" s="41"/>
      <c r="B7" s="17"/>
      <c r="C7" s="17"/>
      <c r="D7" s="17"/>
      <c r="E7" s="17"/>
      <c r="F7" s="17"/>
      <c r="G7" s="17"/>
      <c r="H7" s="17"/>
      <c r="I7" s="23">
        <f t="shared" si="0"/>
        <v>0.0</v>
      </c>
      <c r="J7" s="23">
        <f t="shared" si="1"/>
        <v>0.0</v>
      </c>
      <c r="K7" s="44">
        <f t="shared" si="2"/>
        <v>0.0</v>
      </c>
      <c r="L7" s="44">
        <f t="shared" si="3"/>
        <v>0.125</v>
      </c>
    </row>
    <row r="8" customHeight="1" ht="27.0">
      <c r="A8" s="41" t="s">
        <v>36</v>
      </c>
      <c r="B8" s="17">
        <v>0.0</v>
      </c>
      <c r="C8" s="17">
        <v>0.0</v>
      </c>
      <c r="D8" s="17">
        <v>0.0</v>
      </c>
      <c r="E8" s="17">
        <v>0.0</v>
      </c>
      <c r="F8" s="17">
        <v>0.0</v>
      </c>
      <c r="G8" s="17">
        <v>0.0</v>
      </c>
      <c r="H8" s="17">
        <v>0.0</v>
      </c>
      <c r="I8" s="23">
        <f t="shared" si="0"/>
        <v>7.0</v>
      </c>
      <c r="J8" s="23">
        <f t="shared" si="1"/>
        <v>0.0</v>
      </c>
      <c r="K8" s="44">
        <f t="shared" si="2"/>
        <v>0.0</v>
      </c>
      <c r="L8" s="44">
        <f t="shared" si="3"/>
        <v>0.0</v>
      </c>
    </row>
    <row r="9" customHeight="1" ht="27.0">
      <c r="A9" s="41"/>
      <c r="B9" s="17"/>
      <c r="C9" s="17"/>
      <c r="D9" s="17"/>
      <c r="E9" s="17"/>
      <c r="F9" s="17"/>
      <c r="G9" s="17"/>
      <c r="H9" s="17"/>
      <c r="I9" s="23">
        <f t="shared" si="0"/>
        <v>0.0</v>
      </c>
      <c r="J9" s="23">
        <f t="shared" si="1"/>
        <v>0.0</v>
      </c>
      <c r="K9" s="44">
        <f t="shared" si="2"/>
        <v>0.0</v>
      </c>
      <c r="L9" s="44">
        <f t="shared" si="3"/>
        <v>0.125</v>
      </c>
    </row>
    <row r="10" customHeight="1" ht="27.0">
      <c r="A10" s="41"/>
      <c r="B10" s="17"/>
      <c r="C10" s="17"/>
      <c r="D10" s="17"/>
      <c r="E10" s="17"/>
      <c r="F10" s="17"/>
      <c r="G10" s="17"/>
      <c r="H10" s="17"/>
      <c r="I10" s="23">
        <f t="shared" si="0"/>
        <v>0.0</v>
      </c>
      <c r="J10" s="23">
        <f t="shared" si="1"/>
        <v>0.0</v>
      </c>
      <c r="K10" s="44">
        <f t="shared" si="2"/>
        <v>0.0</v>
      </c>
      <c r="L10" s="44">
        <f t="shared" si="3"/>
        <v>0.125</v>
      </c>
    </row>
    <row r="11" customHeight="1" ht="27.0">
      <c r="A11" s="41"/>
      <c r="B11" s="17"/>
      <c r="C11" s="17"/>
      <c r="D11" s="17"/>
      <c r="E11" s="17"/>
      <c r="F11" s="17"/>
      <c r="G11" s="17"/>
      <c r="H11" s="17"/>
      <c r="I11" s="23">
        <f t="shared" si="0"/>
        <v>0.0</v>
      </c>
      <c r="J11" s="23">
        <f t="shared" si="1"/>
        <v>0.0</v>
      </c>
      <c r="K11" s="44">
        <f t="shared" si="2"/>
        <v>0.0</v>
      </c>
      <c r="L11" s="44">
        <f t="shared" si="3"/>
        <v>0.125</v>
      </c>
    </row>
    <row r="12" customHeight="1" ht="27.0">
      <c r="A12" s="41"/>
      <c r="B12" s="17"/>
      <c r="C12" s="17"/>
      <c r="D12" s="17"/>
      <c r="E12" s="17"/>
      <c r="F12" s="17"/>
      <c r="G12" s="17"/>
      <c r="H12" s="17"/>
      <c r="I12" s="23">
        <f t="shared" si="0"/>
        <v>0.0</v>
      </c>
      <c r="J12" s="23">
        <f t="shared" si="1"/>
        <v>0.0</v>
      </c>
      <c r="K12" s="44">
        <f t="shared" si="2"/>
        <v>0.0</v>
      </c>
      <c r="L12" s="44">
        <f t="shared" si="3"/>
        <v>0.125</v>
      </c>
    </row>
    <row r="13" customHeight="1" ht="27.0">
      <c r="A13" s="41"/>
      <c r="B13" s="17"/>
      <c r="C13" s="17"/>
      <c r="D13" s="17"/>
      <c r="E13" s="17"/>
      <c r="F13" s="17"/>
      <c r="G13" s="17"/>
      <c r="H13" s="17"/>
      <c r="I13" s="23">
        <f t="shared" si="0"/>
        <v>0.0</v>
      </c>
      <c r="J13" s="23">
        <f t="shared" si="1"/>
        <v>0.0</v>
      </c>
      <c r="K13" s="44">
        <f t="shared" si="2"/>
        <v>0.0</v>
      </c>
      <c r="L13" s="44">
        <f t="shared" si="3"/>
        <v>0.125</v>
      </c>
    </row>
    <row r="14" customHeight="1" ht="27.0">
      <c r="A14" s="41"/>
      <c r="B14" s="17"/>
      <c r="C14" s="17"/>
      <c r="D14" s="17"/>
      <c r="E14" s="17"/>
      <c r="F14" s="17"/>
      <c r="G14" s="17"/>
      <c r="H14" s="17"/>
      <c r="I14" s="23">
        <f t="shared" si="0"/>
        <v>0.0</v>
      </c>
      <c r="J14" s="23">
        <f t="shared" si="1"/>
        <v>0.0</v>
      </c>
      <c r="K14" s="44">
        <f t="shared" si="2"/>
        <v>0.0</v>
      </c>
      <c r="L14" s="44">
        <f t="shared" si="3"/>
        <v>0.125</v>
      </c>
    </row>
    <row r="15" customHeight="1" ht="27.0">
      <c r="A15" s="41"/>
      <c r="B15" s="17"/>
      <c r="C15" s="17"/>
      <c r="D15" s="17"/>
      <c r="E15" s="17"/>
      <c r="F15" s="17"/>
      <c r="G15" s="17"/>
      <c r="H15" s="17"/>
      <c r="I15" s="23">
        <f t="shared" si="0"/>
        <v>0.0</v>
      </c>
      <c r="J15" s="23">
        <f t="shared" si="1"/>
        <v>0.0</v>
      </c>
      <c r="K15" s="44">
        <f t="shared" si="2"/>
        <v>0.0</v>
      </c>
      <c r="L15" s="44">
        <f t="shared" si="3"/>
        <v>0.125</v>
      </c>
    </row>
    <row r="16" customHeight="1" ht="27.0">
      <c r="A16" s="41"/>
      <c r="B16" s="17"/>
      <c r="C16" s="17"/>
      <c r="D16" s="17"/>
      <c r="E16" s="17"/>
      <c r="F16" s="17"/>
      <c r="G16" s="17"/>
      <c r="H16" s="17"/>
      <c r="I16" s="23">
        <f t="shared" si="0"/>
        <v>0.0</v>
      </c>
      <c r="J16" s="23">
        <f t="shared" si="1"/>
        <v>0.0</v>
      </c>
      <c r="K16" s="44">
        <f t="shared" si="2"/>
        <v>0.0</v>
      </c>
      <c r="L16" s="44">
        <f t="shared" si="3"/>
        <v>0.125</v>
      </c>
    </row>
    <row r="17" customHeight="1" ht="27.0">
      <c r="A17" s="41"/>
      <c r="B17" s="17"/>
      <c r="C17" s="17"/>
      <c r="D17" s="17"/>
      <c r="E17" s="17"/>
      <c r="F17" s="17"/>
      <c r="G17" s="17"/>
      <c r="H17" s="17"/>
      <c r="I17" s="23">
        <f t="shared" si="0"/>
        <v>0.0</v>
      </c>
      <c r="J17" s="23">
        <f t="shared" si="1"/>
        <v>0.0</v>
      </c>
      <c r="K17" s="44">
        <f t="shared" si="2"/>
        <v>0.0</v>
      </c>
      <c r="L17" s="44">
        <f t="shared" si="3"/>
        <v>0.125</v>
      </c>
    </row>
    <row r="18" customHeight="1" ht="27.0">
      <c r="A18" s="41"/>
      <c r="B18" s="17"/>
      <c r="C18" s="17"/>
      <c r="D18" s="17"/>
      <c r="E18" s="17"/>
      <c r="F18" s="17"/>
      <c r="G18" s="17"/>
      <c r="H18" s="17"/>
      <c r="I18" s="23">
        <f t="shared" si="0"/>
        <v>0.0</v>
      </c>
      <c r="J18" s="23">
        <f t="shared" si="1"/>
        <v>0.0</v>
      </c>
      <c r="K18" s="44">
        <f t="shared" si="2"/>
        <v>0.0</v>
      </c>
      <c r="L18" s="44">
        <f t="shared" si="3"/>
        <v>0.125</v>
      </c>
    </row>
    <row r="19" customHeight="1" ht="27.0">
      <c r="A19" s="41"/>
      <c r="B19" s="17"/>
      <c r="C19" s="17"/>
      <c r="D19" s="17"/>
      <c r="E19" s="17"/>
      <c r="F19" s="17"/>
      <c r="G19" s="17"/>
      <c r="H19" s="17"/>
      <c r="I19" s="23">
        <f t="shared" si="0"/>
        <v>0.0</v>
      </c>
      <c r="J19" s="23">
        <f t="shared" si="1"/>
        <v>0.0</v>
      </c>
      <c r="K19" s="44">
        <f t="shared" si="2"/>
        <v>0.0</v>
      </c>
      <c r="L19" s="44">
        <f t="shared" si="3"/>
        <v>0.125</v>
      </c>
    </row>
    <row r="20" customHeight="1" ht="27.0">
      <c r="A20" s="41"/>
      <c r="B20" s="17"/>
      <c r="C20" s="17"/>
      <c r="D20" s="17"/>
      <c r="E20" s="17"/>
      <c r="F20" s="17"/>
      <c r="G20" s="17"/>
      <c r="H20" s="17"/>
      <c r="I20" s="23">
        <f t="shared" si="0"/>
        <v>0.0</v>
      </c>
      <c r="J20" s="23">
        <f t="shared" si="1"/>
        <v>0.0</v>
      </c>
      <c r="K20" s="44">
        <f t="shared" si="2"/>
        <v>0.0</v>
      </c>
      <c r="L20" s="44">
        <f t="shared" si="3"/>
        <v>0.125</v>
      </c>
    </row>
    <row r="21" customHeight="1" ht="27.0">
      <c r="A21" s="41"/>
      <c r="B21" s="17"/>
      <c r="C21" s="17"/>
      <c r="D21" s="17"/>
      <c r="E21" s="17"/>
      <c r="F21" s="17"/>
      <c r="G21" s="17"/>
      <c r="H21" s="17"/>
      <c r="I21" s="23">
        <f t="shared" si="0"/>
        <v>0.0</v>
      </c>
      <c r="J21" s="23">
        <f t="shared" si="1"/>
        <v>0.0</v>
      </c>
      <c r="K21" s="44">
        <f t="shared" si="2"/>
        <v>0.0</v>
      </c>
      <c r="L21" s="44">
        <f t="shared" si="3"/>
        <v>0.125</v>
      </c>
    </row>
    <row r="22" customHeight="1" ht="27.0">
      <c r="A22" s="41"/>
      <c r="B22" s="17"/>
      <c r="C22" s="17"/>
      <c r="D22" s="17"/>
      <c r="E22" s="17"/>
      <c r="F22" s="17"/>
      <c r="G22" s="17"/>
      <c r="H22" s="17"/>
      <c r="I22" s="23">
        <f t="shared" si="0"/>
        <v>0.0</v>
      </c>
      <c r="J22" s="23">
        <f t="shared" si="1"/>
        <v>0.0</v>
      </c>
      <c r="K22" s="44">
        <f t="shared" si="2"/>
        <v>0.0</v>
      </c>
      <c r="L22" s="44">
        <f t="shared" si="3"/>
        <v>0.125</v>
      </c>
    </row>
    <row r="23" customHeight="1" ht="27.0">
      <c r="A23" s="41"/>
      <c r="B23" s="17"/>
      <c r="C23" s="17"/>
      <c r="D23" s="17"/>
      <c r="E23" s="17"/>
      <c r="F23" s="17"/>
      <c r="G23" s="17"/>
      <c r="H23" s="17"/>
      <c r="I23" s="23">
        <f t="shared" si="0"/>
        <v>0.0</v>
      </c>
      <c r="J23" s="23">
        <f t="shared" si="1"/>
        <v>0.0</v>
      </c>
      <c r="K23" s="44">
        <f t="shared" si="2"/>
        <v>0.0</v>
      </c>
      <c r="L23" s="44">
        <f t="shared" si="3"/>
        <v>0.125</v>
      </c>
    </row>
    <row r="24" customHeight="1" ht="27.0">
      <c r="A24" s="41"/>
      <c r="B24" s="17"/>
      <c r="C24" s="17"/>
      <c r="D24" s="17"/>
      <c r="E24" s="17"/>
      <c r="F24" s="17"/>
      <c r="G24" s="17"/>
      <c r="H24" s="17"/>
      <c r="I24" s="23">
        <f t="shared" si="0"/>
        <v>0.0</v>
      </c>
      <c r="J24" s="23">
        <f t="shared" si="1"/>
        <v>0.0</v>
      </c>
      <c r="K24" s="44">
        <f t="shared" si="2"/>
        <v>0.0</v>
      </c>
      <c r="L24" s="44">
        <f t="shared" si="3"/>
        <v>0.125</v>
      </c>
    </row>
    <row r="25" customHeight="1" ht="27.0">
      <c r="A25" s="41"/>
      <c r="B25" s="17"/>
      <c r="C25" s="17"/>
      <c r="D25" s="17"/>
      <c r="E25" s="17"/>
      <c r="F25" s="17"/>
      <c r="G25" s="17"/>
      <c r="H25" s="17"/>
      <c r="I25" s="23">
        <f t="shared" si="0"/>
        <v>0.0</v>
      </c>
      <c r="J25" s="23">
        <f t="shared" si="1"/>
        <v>0.0</v>
      </c>
      <c r="K25" s="44">
        <f t="shared" si="2"/>
        <v>0.0</v>
      </c>
      <c r="L25" s="44">
        <f t="shared" si="3"/>
        <v>0.125</v>
      </c>
    </row>
    <row r="26" customHeight="1" ht="27.0">
      <c r="A26" s="41"/>
      <c r="B26" s="17"/>
      <c r="C26" s="17"/>
      <c r="D26" s="17"/>
      <c r="E26" s="17"/>
      <c r="F26" s="17"/>
      <c r="G26" s="17"/>
      <c r="H26" s="17"/>
      <c r="I26" s="23">
        <f t="shared" si="0"/>
        <v>0.0</v>
      </c>
      <c r="J26" s="23">
        <f t="shared" si="1"/>
        <v>0.0</v>
      </c>
      <c r="K26" s="44">
        <f t="shared" si="2"/>
        <v>0.0</v>
      </c>
      <c r="L26" s="44">
        <f t="shared" si="3"/>
        <v>0.125</v>
      </c>
    </row>
    <row r="27" customHeight="1" ht="27.0">
      <c r="A27" s="41"/>
      <c r="B27" s="17"/>
      <c r="C27" s="17"/>
      <c r="D27" s="17"/>
      <c r="E27" s="17"/>
      <c r="F27" s="17"/>
      <c r="G27" s="17"/>
      <c r="H27" s="17"/>
      <c r="I27" s="23">
        <f t="shared" si="0"/>
        <v>0.0</v>
      </c>
      <c r="J27" s="23">
        <f t="shared" si="1"/>
        <v>0.0</v>
      </c>
      <c r="K27" s="44">
        <f t="shared" si="2"/>
        <v>0.0</v>
      </c>
      <c r="L27" s="44">
        <f t="shared" si="3"/>
        <v>0.125</v>
      </c>
    </row>
    <row r="28" customHeight="1" ht="27.0">
      <c r="A28" s="41"/>
      <c r="B28" s="17"/>
      <c r="C28" s="17"/>
      <c r="D28" s="17"/>
      <c r="E28" s="17"/>
      <c r="F28" s="17"/>
      <c r="G28" s="17"/>
      <c r="H28" s="17"/>
      <c r="I28" s="23">
        <f t="shared" si="0"/>
        <v>0.0</v>
      </c>
      <c r="J28" s="23">
        <f t="shared" si="1"/>
        <v>0.0</v>
      </c>
      <c r="K28" s="44">
        <f t="shared" si="2"/>
        <v>0.0</v>
      </c>
      <c r="L28" s="44">
        <f t="shared" si="3"/>
        <v>0.125</v>
      </c>
    </row>
    <row r="29" customHeight="1" ht="27.0">
      <c r="A29" s="41"/>
      <c r="B29" s="17"/>
      <c r="C29" s="17"/>
      <c r="D29" s="17"/>
      <c r="E29" s="17"/>
      <c r="F29" s="17"/>
      <c r="G29" s="17"/>
      <c r="H29" s="17"/>
      <c r="I29" s="23">
        <f t="shared" si="0"/>
        <v>0.0</v>
      </c>
      <c r="J29" s="23">
        <f t="shared" si="1"/>
        <v>0.0</v>
      </c>
      <c r="K29" s="44">
        <f t="shared" si="2"/>
        <v>0.0</v>
      </c>
      <c r="L29" s="44">
        <f t="shared" si="3"/>
        <v>0.125</v>
      </c>
    </row>
    <row r="30" customHeight="1" ht="27.0">
      <c r="A30" s="41"/>
      <c r="B30" s="17"/>
      <c r="C30" s="17"/>
      <c r="D30" s="17"/>
      <c r="E30" s="17"/>
      <c r="F30" s="17"/>
      <c r="G30" s="17"/>
      <c r="H30" s="17"/>
      <c r="I30" s="23">
        <f t="shared" si="0"/>
        <v>0.0</v>
      </c>
      <c r="J30" s="23">
        <f t="shared" si="1"/>
        <v>0.0</v>
      </c>
      <c r="K30" s="44">
        <f t="shared" si="2"/>
        <v>0.0</v>
      </c>
      <c r="L30" s="44">
        <f t="shared" si="3"/>
        <v>0.125</v>
      </c>
    </row>
    <row r="31" customHeight="1" ht="27.0">
      <c r="A31" s="41"/>
      <c r="B31" s="17"/>
      <c r="C31" s="17"/>
      <c r="D31" s="17"/>
      <c r="E31" s="17"/>
      <c r="F31" s="17"/>
      <c r="G31" s="17"/>
      <c r="H31" s="17"/>
      <c r="I31" s="23">
        <f t="shared" si="0"/>
        <v>0.0</v>
      </c>
      <c r="J31" s="23">
        <f t="shared" si="1"/>
        <v>0.0</v>
      </c>
      <c r="K31" s="44">
        <f t="shared" si="2"/>
        <v>0.0</v>
      </c>
      <c r="L31" s="44">
        <f t="shared" si="3"/>
        <v>0.125</v>
      </c>
    </row>
    <row r="32" customHeight="1" ht="27.0">
      <c r="A32" s="41"/>
      <c r="B32" s="17"/>
      <c r="C32" s="17"/>
      <c r="D32" s="17"/>
      <c r="E32" s="17"/>
      <c r="F32" s="17"/>
      <c r="G32" s="17"/>
      <c r="H32" s="17"/>
      <c r="I32" s="23">
        <f t="shared" si="0"/>
        <v>0.0</v>
      </c>
      <c r="J32" s="23">
        <f t="shared" si="1"/>
        <v>0.0</v>
      </c>
      <c r="K32" s="44">
        <f t="shared" si="2"/>
        <v>0.0</v>
      </c>
      <c r="L32" s="44">
        <f t="shared" si="3"/>
        <v>0.125</v>
      </c>
    </row>
    <row r="33" customHeight="1" ht="27.0">
      <c r="A33" s="41"/>
      <c r="B33" s="17"/>
      <c r="C33" s="17"/>
      <c r="D33" s="17"/>
      <c r="E33" s="17"/>
      <c r="F33" s="17"/>
      <c r="G33" s="17"/>
      <c r="H33" s="17"/>
      <c r="I33" s="23">
        <f t="shared" si="0"/>
        <v>0.0</v>
      </c>
      <c r="J33" s="23">
        <f t="shared" si="1"/>
        <v>0.0</v>
      </c>
      <c r="K33" s="44">
        <f t="shared" si="2"/>
        <v>0.0</v>
      </c>
      <c r="L33" s="44">
        <f t="shared" si="3"/>
        <v>0.125</v>
      </c>
    </row>
    <row r="34" customHeight="1" ht="27.0">
      <c r="A34" s="41"/>
      <c r="B34" s="17"/>
      <c r="C34" s="17"/>
      <c r="D34" s="17"/>
      <c r="E34" s="17"/>
      <c r="F34" s="17"/>
      <c r="G34" s="17"/>
      <c r="H34" s="17"/>
      <c r="I34" s="23">
        <f t="shared" si="0"/>
        <v>0.0</v>
      </c>
      <c r="J34" s="23">
        <f t="shared" si="1"/>
        <v>0.0</v>
      </c>
      <c r="K34" s="44">
        <f t="shared" si="2"/>
        <v>0.0</v>
      </c>
      <c r="L34" s="44">
        <f t="shared" si="3"/>
        <v>0.125</v>
      </c>
    </row>
    <row r="35" customHeight="1" ht="27.0">
      <c r="A35" s="41"/>
      <c r="B35" s="17"/>
      <c r="C35" s="17"/>
      <c r="D35" s="17"/>
      <c r="E35" s="17"/>
      <c r="F35" s="17"/>
      <c r="G35" s="17"/>
      <c r="H35" s="17"/>
      <c r="I35" s="23">
        <f t="shared" si="0"/>
        <v>0.0</v>
      </c>
      <c r="J35" s="23">
        <f t="shared" si="1"/>
        <v>0.0</v>
      </c>
      <c r="K35" s="44">
        <f t="shared" si="2"/>
        <v>0.0</v>
      </c>
      <c r="L35" s="44">
        <f t="shared" si="3"/>
        <v>0.125</v>
      </c>
    </row>
    <row r="36" customHeight="1" ht="27.0">
      <c r="A36" s="41"/>
      <c r="B36" s="17"/>
      <c r="C36" s="17"/>
      <c r="D36" s="17"/>
      <c r="E36" s="17"/>
      <c r="F36" s="17"/>
      <c r="G36" s="17"/>
      <c r="H36" s="17"/>
      <c r="I36" s="23">
        <f t="shared" si="0"/>
        <v>0.0</v>
      </c>
      <c r="J36" s="23">
        <f t="shared" si="1"/>
        <v>0.0</v>
      </c>
      <c r="K36" s="44">
        <f t="shared" si="2"/>
        <v>0.0</v>
      </c>
      <c r="L36" s="44">
        <f t="shared" si="3"/>
        <v>0.125</v>
      </c>
    </row>
    <row r="37" customHeight="1" ht="27.0">
      <c r="A37" s="41"/>
      <c r="B37" s="17"/>
      <c r="C37" s="17"/>
      <c r="D37" s="17"/>
      <c r="E37" s="17"/>
      <c r="F37" s="17"/>
      <c r="G37" s="17"/>
      <c r="H37" s="17"/>
      <c r="I37" s="23">
        <f t="shared" si="0"/>
        <v>0.0</v>
      </c>
      <c r="J37" s="23">
        <f t="shared" si="1"/>
        <v>0.0</v>
      </c>
      <c r="K37" s="44">
        <f t="shared" si="2"/>
        <v>0.0</v>
      </c>
      <c r="L37" s="44">
        <f t="shared" si="3"/>
        <v>0.125</v>
      </c>
    </row>
    <row r="38" customHeight="1" ht="27.0">
      <c r="A38" s="41"/>
      <c r="B38" s="17"/>
      <c r="C38" s="17"/>
      <c r="D38" s="17"/>
      <c r="E38" s="17"/>
      <c r="F38" s="17"/>
      <c r="G38" s="17"/>
      <c r="H38" s="17"/>
      <c r="I38" s="23">
        <f t="shared" si="0"/>
        <v>0.0</v>
      </c>
      <c r="J38" s="23">
        <f t="shared" si="1"/>
        <v>0.0</v>
      </c>
      <c r="K38" s="44">
        <f t="shared" si="2"/>
        <v>0.0</v>
      </c>
      <c r="L38" s="44">
        <f t="shared" si="3"/>
        <v>0.125</v>
      </c>
    </row>
    <row r="39" customHeight="1" ht="27.0">
      <c r="A39" s="41"/>
      <c r="B39" s="17"/>
      <c r="C39" s="17"/>
      <c r="D39" s="17"/>
      <c r="E39" s="17"/>
      <c r="F39" s="17"/>
      <c r="G39" s="17"/>
      <c r="H39" s="17"/>
      <c r="I39" s="23">
        <f t="shared" si="0"/>
        <v>0.0</v>
      </c>
      <c r="J39" s="23">
        <f t="shared" si="1"/>
        <v>0.0</v>
      </c>
      <c r="K39" s="44">
        <f t="shared" si="2"/>
        <v>0.0</v>
      </c>
      <c r="L39" s="44">
        <f t="shared" si="3"/>
        <v>0.125</v>
      </c>
    </row>
    <row r="40" customHeight="1" ht="27.0">
      <c r="A40" s="41"/>
      <c r="B40" s="17"/>
      <c r="C40" s="17"/>
      <c r="D40" s="17"/>
      <c r="E40" s="17"/>
      <c r="F40" s="17"/>
      <c r="G40" s="17"/>
      <c r="H40" s="17"/>
      <c r="I40" s="23">
        <f t="shared" si="0"/>
        <v>0.0</v>
      </c>
      <c r="J40" s="23">
        <f t="shared" si="1"/>
        <v>0.0</v>
      </c>
      <c r="K40" s="44">
        <f t="shared" si="2"/>
        <v>0.0</v>
      </c>
      <c r="L40" s="44">
        <f t="shared" si="3"/>
        <v>0.125</v>
      </c>
    </row>
    <row r="41" customHeight="1" ht="27.0">
      <c r="A41" s="41"/>
      <c r="B41" s="17"/>
      <c r="C41" s="17"/>
      <c r="D41" s="17"/>
      <c r="E41" s="17"/>
      <c r="F41" s="17"/>
      <c r="G41" s="17"/>
      <c r="H41" s="17"/>
      <c r="I41" s="23">
        <f t="shared" si="0"/>
        <v>0.0</v>
      </c>
      <c r="J41" s="23">
        <f t="shared" si="1"/>
        <v>0.0</v>
      </c>
      <c r="K41" s="44">
        <f t="shared" si="2"/>
        <v>0.0</v>
      </c>
      <c r="L41" s="44">
        <f t="shared" si="3"/>
        <v>0.125</v>
      </c>
    </row>
    <row r="42" customHeight="1" ht="27.0">
      <c r="A42" s="41"/>
      <c r="B42" s="17"/>
      <c r="C42" s="17"/>
      <c r="D42" s="17"/>
      <c r="E42" s="17"/>
      <c r="F42" s="17"/>
      <c r="G42" s="17"/>
      <c r="H42" s="17"/>
      <c r="I42" s="23">
        <f t="shared" si="0"/>
        <v>0.0</v>
      </c>
      <c r="J42" s="23">
        <f t="shared" si="1"/>
        <v>0.0</v>
      </c>
      <c r="K42" s="44">
        <f t="shared" si="2"/>
        <v>0.0</v>
      </c>
      <c r="L42" s="44">
        <f t="shared" si="3"/>
        <v>0.125</v>
      </c>
    </row>
    <row r="43" customHeight="1" ht="27.0">
      <c r="A43" s="41"/>
      <c r="B43" s="17"/>
      <c r="C43" s="17"/>
      <c r="D43" s="17"/>
      <c r="E43" s="17"/>
      <c r="F43" s="17"/>
      <c r="G43" s="17"/>
      <c r="H43" s="17"/>
      <c r="I43" s="23">
        <f t="shared" si="0"/>
        <v>0.0</v>
      </c>
      <c r="J43" s="23">
        <f t="shared" si="1"/>
        <v>0.0</v>
      </c>
      <c r="K43" s="44">
        <f t="shared" si="2"/>
        <v>0.0</v>
      </c>
      <c r="L43" s="44">
        <f t="shared" si="3"/>
        <v>0.125</v>
      </c>
    </row>
    <row r="44" customHeight="1" ht="27.0">
      <c r="A44" s="41"/>
      <c r="B44" s="17"/>
      <c r="C44" s="17"/>
      <c r="D44" s="17"/>
      <c r="E44" s="17"/>
      <c r="F44" s="17"/>
      <c r="G44" s="17"/>
      <c r="H44" s="17"/>
      <c r="I44" s="23">
        <f t="shared" si="0"/>
        <v>0.0</v>
      </c>
      <c r="J44" s="23">
        <f t="shared" si="1"/>
        <v>0.0</v>
      </c>
      <c r="K44" s="44">
        <f t="shared" si="2"/>
        <v>0.0</v>
      </c>
      <c r="L44" s="44">
        <f t="shared" si="3"/>
        <v>0.125</v>
      </c>
    </row>
    <row r="45" customHeight="1" ht="27.0">
      <c r="A45" s="41"/>
      <c r="B45" s="17"/>
      <c r="C45" s="17"/>
      <c r="D45" s="17"/>
      <c r="E45" s="17"/>
      <c r="F45" s="17"/>
      <c r="G45" s="17"/>
      <c r="H45" s="17"/>
      <c r="I45" s="23">
        <f t="shared" si="0"/>
        <v>0.0</v>
      </c>
      <c r="J45" s="23">
        <f t="shared" si="1"/>
        <v>0.0</v>
      </c>
      <c r="K45" s="44">
        <f t="shared" si="2"/>
        <v>0.0</v>
      </c>
      <c r="L45" s="44">
        <f t="shared" si="3"/>
        <v>0.125</v>
      </c>
    </row>
    <row r="46" customHeight="1" ht="27.0">
      <c r="A46" s="41"/>
      <c r="B46" s="17"/>
      <c r="C46" s="17"/>
      <c r="D46" s="17"/>
      <c r="E46" s="17"/>
      <c r="F46" s="17"/>
      <c r="G46" s="17"/>
      <c r="H46" s="17"/>
      <c r="I46" s="23">
        <f t="shared" si="0"/>
        <v>0.0</v>
      </c>
      <c r="J46" s="23">
        <f t="shared" si="1"/>
        <v>0.0</v>
      </c>
      <c r="K46" s="44">
        <f t="shared" si="2"/>
        <v>0.0</v>
      </c>
      <c r="L46" s="44">
        <f t="shared" si="3"/>
        <v>0.125</v>
      </c>
    </row>
    <row r="47" customHeight="1" ht="27.0">
      <c r="A47" s="41"/>
      <c r="B47" s="17"/>
      <c r="C47" s="17"/>
      <c r="D47" s="17"/>
      <c r="E47" s="17"/>
      <c r="F47" s="17"/>
      <c r="G47" s="17"/>
      <c r="H47" s="17"/>
      <c r="I47" s="23">
        <f t="shared" si="0"/>
        <v>0.0</v>
      </c>
      <c r="J47" s="23">
        <f t="shared" si="1"/>
        <v>0.0</v>
      </c>
      <c r="K47" s="44">
        <f t="shared" si="2"/>
        <v>0.0</v>
      </c>
      <c r="L47" s="44">
        <f t="shared" si="3"/>
        <v>0.125</v>
      </c>
    </row>
    <row r="48" customHeight="1" ht="27.0">
      <c r="A48" s="41"/>
      <c r="B48" s="17"/>
      <c r="C48" s="17"/>
      <c r="D48" s="17"/>
      <c r="E48" s="17"/>
      <c r="F48" s="17"/>
      <c r="G48" s="17"/>
      <c r="H48" s="17"/>
      <c r="I48" s="23">
        <f t="shared" si="0"/>
        <v>0.0</v>
      </c>
      <c r="J48" s="23">
        <f t="shared" si="1"/>
        <v>0.0</v>
      </c>
      <c r="K48" s="44">
        <f t="shared" si="2"/>
        <v>0.0</v>
      </c>
      <c r="L48" s="44">
        <f t="shared" si="3"/>
        <v>0.125</v>
      </c>
    </row>
    <row r="49" customHeight="1" ht="27.0">
      <c r="A49" s="41"/>
      <c r="B49" s="17"/>
      <c r="C49" s="17"/>
      <c r="D49" s="17"/>
      <c r="E49" s="17"/>
      <c r="F49" s="17"/>
      <c r="G49" s="17"/>
      <c r="H49" s="17"/>
      <c r="I49" s="23">
        <f t="shared" si="0"/>
        <v>0.0</v>
      </c>
      <c r="J49" s="23">
        <f t="shared" si="1"/>
        <v>0.0</v>
      </c>
      <c r="K49" s="44">
        <f t="shared" si="2"/>
        <v>0.0</v>
      </c>
      <c r="L49" s="44">
        <f t="shared" si="3"/>
        <v>0.125</v>
      </c>
    </row>
    <row r="50" customHeight="1" ht="27.0">
      <c r="A50" s="41"/>
      <c r="B50" s="17"/>
      <c r="C50" s="17"/>
      <c r="D50" s="17"/>
      <c r="E50" s="17"/>
      <c r="F50" s="17"/>
      <c r="G50" s="17"/>
      <c r="H50" s="17"/>
      <c r="I50" s="23">
        <f t="shared" si="0"/>
        <v>0.0</v>
      </c>
      <c r="J50" s="23">
        <f t="shared" si="1"/>
        <v>0.0</v>
      </c>
      <c r="K50" s="44">
        <f t="shared" si="2"/>
        <v>0.0</v>
      </c>
      <c r="L50" s="44">
        <f t="shared" si="3"/>
        <v>0.125</v>
      </c>
    </row>
    <row r="51" customHeight="1" ht="27.0">
      <c r="A51" s="41"/>
      <c r="B51" s="17"/>
      <c r="C51" s="17"/>
      <c r="D51" s="17"/>
      <c r="E51" s="17"/>
      <c r="F51" s="17"/>
      <c r="G51" s="17"/>
      <c r="H51" s="17"/>
      <c r="I51" s="23">
        <f t="shared" si="0"/>
        <v>0.0</v>
      </c>
      <c r="J51" s="23">
        <f t="shared" si="1"/>
        <v>0.0</v>
      </c>
      <c r="K51" s="44">
        <f t="shared" si="2"/>
        <v>0.0</v>
      </c>
      <c r="L51" s="44">
        <f t="shared" si="3"/>
        <v>0.125</v>
      </c>
    </row>
    <row r="52" customHeight="1" ht="27.0">
      <c r="A52" s="41"/>
      <c r="B52" s="17"/>
      <c r="C52" s="17"/>
      <c r="D52" s="17"/>
      <c r="E52" s="17"/>
      <c r="F52" s="17"/>
      <c r="G52" s="17"/>
      <c r="H52" s="17"/>
      <c r="I52" s="23">
        <f t="shared" si="0"/>
        <v>0.0</v>
      </c>
      <c r="J52" s="23">
        <f t="shared" si="1"/>
        <v>0.0</v>
      </c>
      <c r="K52" s="44">
        <f t="shared" si="2"/>
        <v>0.0</v>
      </c>
      <c r="L52" s="44">
        <f t="shared" si="3"/>
        <v>0.125</v>
      </c>
    </row>
    <row r="53" customHeight="1" ht="27.0">
      <c r="A53" s="41"/>
      <c r="B53" s="17"/>
      <c r="C53" s="17"/>
      <c r="D53" s="17"/>
      <c r="E53" s="17"/>
      <c r="F53" s="17"/>
      <c r="G53" s="17"/>
      <c r="H53" s="17"/>
      <c r="I53" s="23">
        <f t="shared" si="0"/>
        <v>0.0</v>
      </c>
      <c r="J53" s="23">
        <f t="shared" si="1"/>
        <v>0.0</v>
      </c>
      <c r="K53" s="44">
        <f t="shared" si="2"/>
        <v>0.0</v>
      </c>
      <c r="L53" s="44">
        <f t="shared" si="3"/>
        <v>0.125</v>
      </c>
    </row>
    <row r="54" customHeight="1" ht="27.0">
      <c r="A54" s="41"/>
      <c r="B54" s="17"/>
      <c r="C54" s="17"/>
      <c r="D54" s="17"/>
      <c r="E54" s="17"/>
      <c r="F54" s="17"/>
      <c r="G54" s="17"/>
      <c r="H54" s="17"/>
      <c r="I54" s="23">
        <f t="shared" si="0"/>
        <v>0.0</v>
      </c>
      <c r="J54" s="23">
        <f t="shared" si="1"/>
        <v>0.0</v>
      </c>
      <c r="K54" s="44">
        <f t="shared" si="2"/>
        <v>0.0</v>
      </c>
      <c r="L54" s="44">
        <f t="shared" si="3"/>
        <v>0.125</v>
      </c>
    </row>
    <row r="55" customHeight="1" ht="27.0">
      <c r="A55" s="41"/>
      <c r="B55" s="17"/>
      <c r="C55" s="17"/>
      <c r="D55" s="17"/>
      <c r="E55" s="17"/>
      <c r="F55" s="17"/>
      <c r="G55" s="17"/>
      <c r="H55" s="17"/>
      <c r="I55" s="23">
        <f t="shared" si="0"/>
        <v>0.0</v>
      </c>
      <c r="J55" s="23">
        <f t="shared" si="1"/>
        <v>0.0</v>
      </c>
      <c r="K55" s="44">
        <f t="shared" si="2"/>
        <v>0.0</v>
      </c>
      <c r="L55" s="44">
        <f t="shared" si="3"/>
        <v>0.125</v>
      </c>
    </row>
    <row r="56" customHeight="1" ht="27.0">
      <c r="A56" s="41"/>
      <c r="B56" s="17"/>
      <c r="C56" s="17"/>
      <c r="D56" s="17"/>
      <c r="E56" s="17"/>
      <c r="F56" s="17"/>
      <c r="G56" s="17"/>
      <c r="H56" s="17"/>
      <c r="I56" s="23">
        <f t="shared" si="0"/>
        <v>0.0</v>
      </c>
      <c r="J56" s="23">
        <f t="shared" si="1"/>
        <v>0.0</v>
      </c>
      <c r="K56" s="44">
        <f t="shared" si="2"/>
        <v>0.0</v>
      </c>
      <c r="L56" s="44">
        <f t="shared" si="3"/>
        <v>0.125</v>
      </c>
    </row>
    <row r="57" customHeight="1" ht="27.0">
      <c r="A57" s="41"/>
      <c r="B57" s="17"/>
      <c r="C57" s="17"/>
      <c r="D57" s="17"/>
      <c r="E57" s="17"/>
      <c r="F57" s="17"/>
      <c r="G57" s="17"/>
      <c r="H57" s="17"/>
      <c r="I57" s="23">
        <f t="shared" si="0"/>
        <v>0.0</v>
      </c>
      <c r="J57" s="23">
        <f t="shared" si="1"/>
        <v>0.0</v>
      </c>
      <c r="K57" s="44">
        <f t="shared" si="2"/>
        <v>0.0</v>
      </c>
      <c r="L57" s="44">
        <f t="shared" si="3"/>
        <v>0.125</v>
      </c>
    </row>
    <row r="58" customHeight="1" ht="27.0">
      <c r="A58" s="41"/>
      <c r="B58" s="17"/>
      <c r="C58" s="17"/>
      <c r="D58" s="17"/>
      <c r="E58" s="17"/>
      <c r="F58" s="17"/>
      <c r="G58" s="17"/>
      <c r="H58" s="17"/>
      <c r="I58" s="23">
        <f t="shared" si="0"/>
        <v>0.0</v>
      </c>
      <c r="J58" s="23">
        <f t="shared" si="1"/>
        <v>0.0</v>
      </c>
      <c r="K58" s="44">
        <f t="shared" si="2"/>
        <v>0.0</v>
      </c>
      <c r="L58" s="44">
        <f t="shared" si="3"/>
        <v>0.125</v>
      </c>
    </row>
    <row r="59" customHeight="1" ht="27.0">
      <c r="A59" s="41"/>
      <c r="B59" s="17"/>
      <c r="C59" s="17"/>
      <c r="D59" s="17"/>
      <c r="E59" s="17"/>
      <c r="F59" s="17"/>
      <c r="G59" s="17"/>
      <c r="H59" s="17"/>
      <c r="I59" s="23">
        <f t="shared" si="0"/>
        <v>0.0</v>
      </c>
      <c r="J59" s="23">
        <f t="shared" si="1"/>
        <v>0.0</v>
      </c>
      <c r="K59" s="44">
        <f t="shared" si="2"/>
        <v>0.0</v>
      </c>
      <c r="L59" s="44">
        <f t="shared" si="3"/>
        <v>0.125</v>
      </c>
    </row>
    <row r="60" customHeight="1" ht="27.0">
      <c r="A60" s="41"/>
      <c r="B60" s="17"/>
      <c r="C60" s="17"/>
      <c r="D60" s="17"/>
      <c r="E60" s="17"/>
      <c r="F60" s="17"/>
      <c r="G60" s="17"/>
      <c r="H60" s="17"/>
      <c r="I60" s="23">
        <f t="shared" si="0"/>
        <v>0.0</v>
      </c>
      <c r="J60" s="23">
        <f t="shared" si="1"/>
        <v>0.0</v>
      </c>
      <c r="K60" s="44">
        <f t="shared" si="2"/>
        <v>0.0</v>
      </c>
      <c r="L60" s="44">
        <f t="shared" si="3"/>
        <v>0.125</v>
      </c>
    </row>
    <row r="61" customHeight="1" ht="27.0">
      <c r="A61" s="41"/>
      <c r="B61" s="17"/>
      <c r="C61" s="17"/>
      <c r="D61" s="17"/>
      <c r="E61" s="17"/>
      <c r="F61" s="17"/>
      <c r="G61" s="17"/>
      <c r="H61" s="17"/>
      <c r="I61" s="23">
        <f t="shared" si="0"/>
        <v>0.0</v>
      </c>
      <c r="J61" s="23">
        <f t="shared" si="1"/>
        <v>0.0</v>
      </c>
      <c r="K61" s="44">
        <f t="shared" si="2"/>
        <v>0.0</v>
      </c>
      <c r="L61" s="44">
        <f t="shared" si="3"/>
        <v>0.125</v>
      </c>
    </row>
    <row r="62" customHeight="1" ht="27.0">
      <c r="A62" s="41"/>
      <c r="B62" s="17"/>
      <c r="C62" s="17"/>
      <c r="D62" s="17"/>
      <c r="E62" s="17"/>
      <c r="F62" s="17"/>
      <c r="G62" s="17"/>
      <c r="H62" s="17"/>
      <c r="I62" s="23">
        <f t="shared" si="0"/>
        <v>0.0</v>
      </c>
      <c r="J62" s="23">
        <f t="shared" si="1"/>
        <v>0.0</v>
      </c>
      <c r="K62" s="44">
        <f t="shared" si="2"/>
        <v>0.0</v>
      </c>
      <c r="L62" s="44">
        <f t="shared" si="3"/>
        <v>0.125</v>
      </c>
    </row>
    <row r="63" customHeight="1" ht="27.0">
      <c r="A63" s="41"/>
      <c r="B63" s="17"/>
      <c r="C63" s="17"/>
      <c r="D63" s="17"/>
      <c r="E63" s="17"/>
      <c r="F63" s="17"/>
      <c r="G63" s="17"/>
      <c r="H63" s="17"/>
      <c r="I63" s="23">
        <f t="shared" si="0"/>
        <v>0.0</v>
      </c>
      <c r="J63" s="23">
        <f t="shared" si="1"/>
        <v>0.0</v>
      </c>
      <c r="K63" s="44">
        <f t="shared" si="2"/>
        <v>0.0</v>
      </c>
      <c r="L63" s="44">
        <f t="shared" si="3"/>
        <v>0.125</v>
      </c>
    </row>
    <row r="64" customHeight="1" ht="27.0">
      <c r="A64" s="41"/>
      <c r="B64" s="17"/>
      <c r="C64" s="17"/>
      <c r="D64" s="17"/>
      <c r="E64" s="17"/>
      <c r="F64" s="17"/>
      <c r="G64" s="17"/>
      <c r="H64" s="17"/>
      <c r="I64" s="23">
        <f t="shared" si="0"/>
        <v>0.0</v>
      </c>
      <c r="J64" s="23">
        <f t="shared" si="1"/>
        <v>0.0</v>
      </c>
      <c r="K64" s="44">
        <f t="shared" si="2"/>
        <v>0.0</v>
      </c>
      <c r="L64" s="44">
        <f t="shared" si="3"/>
        <v>0.125</v>
      </c>
    </row>
    <row r="65" customHeight="1" ht="27.0">
      <c r="A65" s="41"/>
      <c r="B65" s="17"/>
      <c r="C65" s="17"/>
      <c r="D65" s="17"/>
      <c r="E65" s="17"/>
      <c r="F65" s="17"/>
      <c r="G65" s="17"/>
      <c r="H65" s="17"/>
      <c r="I65" s="23">
        <f t="shared" si="0"/>
        <v>0.0</v>
      </c>
      <c r="J65" s="23">
        <f t="shared" si="1"/>
        <v>0.0</v>
      </c>
      <c r="K65" s="44">
        <f t="shared" si="2"/>
        <v>0.0</v>
      </c>
      <c r="L65" s="44">
        <f t="shared" si="3"/>
        <v>0.125</v>
      </c>
    </row>
    <row r="66" customHeight="1" ht="27.0">
      <c r="A66" s="41"/>
      <c r="B66" s="17"/>
      <c r="C66" s="17"/>
      <c r="D66" s="17"/>
      <c r="E66" s="17"/>
      <c r="F66" s="17"/>
      <c r="G66" s="17"/>
      <c r="H66" s="17"/>
      <c r="I66" s="23">
        <f t="shared" si="0"/>
        <v>0.0</v>
      </c>
      <c r="J66" s="23">
        <f t="shared" si="1"/>
        <v>0.0</v>
      </c>
      <c r="K66" s="44">
        <f t="shared" si="2"/>
        <v>0.0</v>
      </c>
      <c r="L66" s="44">
        <f t="shared" si="3"/>
        <v>0.125</v>
      </c>
    </row>
    <row r="67" customHeight="1" ht="27.0">
      <c r="A67" s="41"/>
      <c r="B67" s="17"/>
      <c r="C67" s="17"/>
      <c r="D67" s="17"/>
      <c r="E67" s="17"/>
      <c r="F67" s="17"/>
      <c r="G67" s="17"/>
      <c r="H67" s="17"/>
      <c r="I67" s="23">
        <f t="shared" si="0"/>
        <v>0.0</v>
      </c>
      <c r="J67" s="23">
        <f t="shared" si="1"/>
        <v>0.0</v>
      </c>
      <c r="K67" s="44">
        <f t="shared" si="2"/>
        <v>0.0</v>
      </c>
      <c r="L67" s="44">
        <f t="shared" si="3"/>
        <v>0.125</v>
      </c>
    </row>
    <row r="68" customHeight="1" ht="27.0">
      <c r="A68" s="41"/>
      <c r="B68" s="17"/>
      <c r="C68" s="17"/>
      <c r="D68" s="17"/>
      <c r="E68" s="17"/>
      <c r="F68" s="17"/>
      <c r="G68" s="17"/>
      <c r="H68" s="17"/>
      <c r="I68" s="23">
        <f t="shared" si="0"/>
        <v>0.0</v>
      </c>
      <c r="J68" s="23">
        <f t="shared" si="1"/>
        <v>0.0</v>
      </c>
      <c r="K68" s="44">
        <f t="shared" si="2"/>
        <v>0.0</v>
      </c>
      <c r="L68" s="44">
        <f t="shared" si="3"/>
        <v>0.125</v>
      </c>
    </row>
    <row r="69" customHeight="1" ht="27.0">
      <c r="A69" s="41"/>
      <c r="B69" s="17"/>
      <c r="C69" s="17"/>
      <c r="D69" s="17"/>
      <c r="E69" s="17"/>
      <c r="F69" s="17"/>
      <c r="G69" s="17"/>
      <c r="H69" s="17"/>
      <c r="I69" s="23">
        <f t="shared" si="0"/>
        <v>0.0</v>
      </c>
      <c r="J69" s="23">
        <f t="shared" si="1"/>
        <v>0.0</v>
      </c>
      <c r="K69" s="44">
        <f t="shared" si="2"/>
        <v>0.0</v>
      </c>
      <c r="L69" s="44">
        <f t="shared" si="3"/>
        <v>0.125</v>
      </c>
    </row>
    <row r="70" customHeight="1" ht="27.0">
      <c r="A70" s="41"/>
      <c r="B70" s="17"/>
      <c r="C70" s="17"/>
      <c r="D70" s="17"/>
      <c r="E70" s="17"/>
      <c r="F70" s="17"/>
      <c r="G70" s="17"/>
      <c r="H70" s="17"/>
      <c r="I70" s="23">
        <f t="shared" si="0"/>
        <v>0.0</v>
      </c>
      <c r="J70" s="23">
        <f t="shared" si="1"/>
        <v>0.0</v>
      </c>
      <c r="K70" s="44">
        <f t="shared" si="2"/>
        <v>0.0</v>
      </c>
      <c r="L70" s="44">
        <f t="shared" si="3"/>
        <v>0.125</v>
      </c>
    </row>
    <row r="71" customHeight="1" ht="27.0">
      <c r="A71" s="41"/>
      <c r="B71" s="17"/>
      <c r="C71" s="17"/>
      <c r="D71" s="17"/>
      <c r="E71" s="17"/>
      <c r="F71" s="17"/>
      <c r="G71" s="17"/>
      <c r="H71" s="17"/>
      <c r="I71" s="23">
        <f t="shared" si="0"/>
        <v>0.0</v>
      </c>
      <c r="J71" s="23">
        <f t="shared" si="1"/>
        <v>0.0</v>
      </c>
      <c r="K71" s="44">
        <f t="shared" si="2"/>
        <v>0.0</v>
      </c>
      <c r="L71" s="44">
        <f t="shared" si="3"/>
        <v>0.125</v>
      </c>
    </row>
    <row r="72" customHeight="1" ht="27.0">
      <c r="A72" s="41"/>
      <c r="B72" s="17"/>
      <c r="C72" s="17"/>
      <c r="D72" s="17"/>
      <c r="E72" s="17"/>
      <c r="F72" s="17"/>
      <c r="G72" s="17"/>
      <c r="H72" s="17"/>
      <c r="I72" s="23">
        <f t="shared" si="0"/>
        <v>0.0</v>
      </c>
      <c r="J72" s="23">
        <f t="shared" si="1"/>
        <v>0.0</v>
      </c>
      <c r="K72" s="44">
        <f t="shared" si="2"/>
        <v>0.0</v>
      </c>
      <c r="L72" s="44">
        <f t="shared" si="3"/>
        <v>0.125</v>
      </c>
    </row>
    <row r="73" customHeight="1" ht="27.0">
      <c r="A73" s="41"/>
      <c r="B73" s="17"/>
      <c r="C73" s="17"/>
      <c r="D73" s="17"/>
      <c r="E73" s="17"/>
      <c r="F73" s="17"/>
      <c r="G73" s="17"/>
      <c r="H73" s="17"/>
      <c r="I73" s="23">
        <f t="shared" si="0"/>
        <v>0.0</v>
      </c>
      <c r="J73" s="23">
        <f t="shared" si="1"/>
        <v>0.0</v>
      </c>
      <c r="K73" s="44">
        <f t="shared" si="2"/>
        <v>0.0</v>
      </c>
      <c r="L73" s="44">
        <f t="shared" si="3"/>
        <v>0.125</v>
      </c>
    </row>
    <row r="74" customHeight="1" ht="27.0">
      <c r="A74" s="41"/>
      <c r="B74" s="17"/>
      <c r="C74" s="17"/>
      <c r="D74" s="17"/>
      <c r="E74" s="17"/>
      <c r="F74" s="17"/>
      <c r="G74" s="17"/>
      <c r="H74" s="17"/>
      <c r="I74" s="23">
        <f t="shared" si="0"/>
        <v>0.0</v>
      </c>
      <c r="J74" s="23">
        <f t="shared" si="1"/>
        <v>0.0</v>
      </c>
      <c r="K74" s="44">
        <f t="shared" si="2"/>
        <v>0.0</v>
      </c>
      <c r="L74" s="44">
        <f t="shared" si="3"/>
        <v>0.125</v>
      </c>
    </row>
    <row r="75" customHeight="1" ht="27.0">
      <c r="A75" s="41"/>
      <c r="B75" s="17"/>
      <c r="C75" s="17"/>
      <c r="D75" s="17"/>
      <c r="E75" s="17"/>
      <c r="F75" s="17"/>
      <c r="G75" s="17"/>
      <c r="H75" s="17"/>
      <c r="I75" s="23">
        <f t="shared" si="0"/>
        <v>0.0</v>
      </c>
      <c r="J75" s="23">
        <f t="shared" si="1"/>
        <v>0.0</v>
      </c>
      <c r="K75" s="44">
        <f t="shared" si="2"/>
        <v>0.0</v>
      </c>
      <c r="L75" s="44">
        <f t="shared" si="3"/>
        <v>0.125</v>
      </c>
    </row>
    <row r="76" customHeight="1" ht="27.0">
      <c r="A76" s="41"/>
      <c r="B76" s="17"/>
      <c r="C76" s="17"/>
      <c r="D76" s="17"/>
      <c r="E76" s="17"/>
      <c r="F76" s="17"/>
      <c r="G76" s="17"/>
      <c r="H76" s="17"/>
      <c r="I76" s="23">
        <f t="shared" si="0"/>
        <v>0.0</v>
      </c>
      <c r="J76" s="23">
        <f t="shared" si="1"/>
        <v>0.0</v>
      </c>
      <c r="K76" s="44">
        <f t="shared" si="2"/>
        <v>0.0</v>
      </c>
      <c r="L76" s="44">
        <f t="shared" si="3"/>
        <v>0.125</v>
      </c>
    </row>
    <row r="77" customHeight="1" ht="27.0">
      <c r="A77" s="41"/>
      <c r="B77" s="17"/>
      <c r="C77" s="17"/>
      <c r="D77" s="17"/>
      <c r="E77" s="17"/>
      <c r="F77" s="17"/>
      <c r="G77" s="17"/>
      <c r="H77" s="17"/>
      <c r="I77" s="23">
        <f t="shared" si="0"/>
        <v>0.0</v>
      </c>
      <c r="J77" s="23">
        <f t="shared" si="1"/>
        <v>0.0</v>
      </c>
      <c r="K77" s="44">
        <f t="shared" si="2"/>
        <v>0.0</v>
      </c>
      <c r="L77" s="44">
        <f t="shared" si="3"/>
        <v>0.125</v>
      </c>
    </row>
    <row r="78" customHeight="1" ht="27.0">
      <c r="A78" s="41"/>
      <c r="B78" s="17"/>
      <c r="C78" s="17"/>
      <c r="D78" s="17"/>
      <c r="E78" s="17"/>
      <c r="F78" s="17"/>
      <c r="G78" s="17"/>
      <c r="H78" s="17"/>
      <c r="I78" s="23">
        <f t="shared" si="0"/>
        <v>0.0</v>
      </c>
      <c r="J78" s="23">
        <f t="shared" si="1"/>
        <v>0.0</v>
      </c>
      <c r="K78" s="44">
        <f t="shared" si="2"/>
        <v>0.0</v>
      </c>
      <c r="L78" s="44">
        <f t="shared" si="3"/>
        <v>0.125</v>
      </c>
    </row>
    <row r="79" customHeight="1" ht="27.0">
      <c r="A79" s="41"/>
      <c r="B79" s="17"/>
      <c r="C79" s="17"/>
      <c r="D79" s="17"/>
      <c r="E79" s="17"/>
      <c r="F79" s="17"/>
      <c r="G79" s="17"/>
      <c r="H79" s="17"/>
      <c r="I79" s="23">
        <f t="shared" si="0"/>
        <v>0.0</v>
      </c>
      <c r="J79" s="23">
        <f t="shared" si="1"/>
        <v>0.0</v>
      </c>
      <c r="K79" s="44">
        <f t="shared" si="2"/>
        <v>0.0</v>
      </c>
      <c r="L79" s="44">
        <f t="shared" si="3"/>
        <v>0.125</v>
      </c>
    </row>
    <row r="80" customHeight="1" ht="27.0">
      <c r="A80" s="41"/>
      <c r="B80" s="17"/>
      <c r="C80" s="17"/>
      <c r="D80" s="17"/>
      <c r="E80" s="17"/>
      <c r="F80" s="17"/>
      <c r="G80" s="17"/>
      <c r="H80" s="17"/>
      <c r="I80" s="23">
        <f t="shared" si="0"/>
        <v>0.0</v>
      </c>
      <c r="J80" s="23">
        <f t="shared" si="1"/>
        <v>0.0</v>
      </c>
      <c r="K80" s="44">
        <f t="shared" si="2"/>
        <v>0.0</v>
      </c>
      <c r="L80" s="44">
        <f t="shared" si="3"/>
        <v>0.125</v>
      </c>
    </row>
    <row r="81" customHeight="1" ht="27.0">
      <c r="A81" s="41"/>
      <c r="B81" s="17"/>
      <c r="C81" s="17"/>
      <c r="D81" s="17"/>
      <c r="E81" s="17"/>
      <c r="F81" s="17"/>
      <c r="G81" s="17"/>
      <c r="H81" s="17"/>
      <c r="I81" s="23">
        <f t="shared" si="0"/>
        <v>0.0</v>
      </c>
      <c r="J81" s="23">
        <f t="shared" si="1"/>
        <v>0.0</v>
      </c>
      <c r="K81" s="44">
        <f t="shared" si="2"/>
        <v>0.0</v>
      </c>
      <c r="L81" s="44">
        <f t="shared" si="3"/>
        <v>0.125</v>
      </c>
    </row>
    <row r="82" customHeight="1" ht="27.0">
      <c r="A82" s="41"/>
      <c r="B82" s="17"/>
      <c r="C82" s="17"/>
      <c r="D82" s="17"/>
      <c r="E82" s="17"/>
      <c r="F82" s="17"/>
      <c r="G82" s="17"/>
      <c r="H82" s="17"/>
      <c r="I82" s="23">
        <f t="shared" si="0"/>
        <v>0.0</v>
      </c>
      <c r="J82" s="23">
        <f t="shared" si="1"/>
        <v>0.0</v>
      </c>
      <c r="K82" s="44">
        <f t="shared" si="2"/>
        <v>0.0</v>
      </c>
      <c r="L82" s="44">
        <f t="shared" si="3"/>
        <v>0.125</v>
      </c>
    </row>
    <row r="83" customHeight="1" ht="27.0">
      <c r="A83" s="41"/>
      <c r="B83" s="17"/>
      <c r="C83" s="17"/>
      <c r="D83" s="17"/>
      <c r="E83" s="17"/>
      <c r="F83" s="17"/>
      <c r="G83" s="17"/>
      <c r="H83" s="17"/>
      <c r="I83" s="23">
        <f t="shared" si="0"/>
        <v>0.0</v>
      </c>
      <c r="J83" s="23">
        <f t="shared" si="1"/>
        <v>0.0</v>
      </c>
      <c r="K83" s="44">
        <f t="shared" si="2"/>
        <v>0.0</v>
      </c>
      <c r="L83" s="44">
        <f t="shared" si="3"/>
        <v>0.125</v>
      </c>
    </row>
    <row r="84" customHeight="1" ht="27.0">
      <c r="A84" s="41"/>
      <c r="B84" s="17"/>
      <c r="C84" s="17"/>
      <c r="D84" s="17"/>
      <c r="E84" s="17"/>
      <c r="F84" s="17"/>
      <c r="G84" s="17"/>
      <c r="H84" s="17"/>
      <c r="I84" s="23">
        <f t="shared" si="0"/>
        <v>0.0</v>
      </c>
      <c r="J84" s="23">
        <f t="shared" si="1"/>
        <v>0.0</v>
      </c>
      <c r="K84" s="44">
        <f t="shared" si="2"/>
        <v>0.0</v>
      </c>
      <c r="L84" s="44">
        <f t="shared" si="3"/>
        <v>0.125</v>
      </c>
    </row>
    <row r="85" customHeight="1" ht="27.0">
      <c r="A85" s="41"/>
      <c r="B85" s="17"/>
      <c r="C85" s="17"/>
      <c r="D85" s="17"/>
      <c r="E85" s="17"/>
      <c r="F85" s="17"/>
      <c r="G85" s="17"/>
      <c r="H85" s="17"/>
      <c r="I85" s="23">
        <f t="shared" si="0"/>
        <v>0.0</v>
      </c>
      <c r="J85" s="23">
        <f t="shared" si="1"/>
        <v>0.0</v>
      </c>
      <c r="K85" s="44">
        <f t="shared" si="2"/>
        <v>0.0</v>
      </c>
      <c r="L85" s="44">
        <f t="shared" si="3"/>
        <v>0.125</v>
      </c>
    </row>
    <row r="86" customHeight="1" ht="27.0">
      <c r="A86" s="41"/>
      <c r="B86" s="17"/>
      <c r="C86" s="17"/>
      <c r="D86" s="17"/>
      <c r="E86" s="17"/>
      <c r="F86" s="17"/>
      <c r="G86" s="17"/>
      <c r="H86" s="17"/>
      <c r="I86" s="23">
        <f t="shared" si="0"/>
        <v>0.0</v>
      </c>
      <c r="J86" s="23">
        <f t="shared" si="1"/>
        <v>0.0</v>
      </c>
      <c r="K86" s="44">
        <f t="shared" si="2"/>
        <v>0.0</v>
      </c>
      <c r="L86" s="44">
        <f t="shared" si="3"/>
        <v>0.125</v>
      </c>
    </row>
    <row r="87" customHeight="1" ht="27.0">
      <c r="A87" s="41"/>
      <c r="B87" s="17"/>
      <c r="C87" s="17"/>
      <c r="D87" s="17"/>
      <c r="E87" s="17"/>
      <c r="F87" s="17"/>
      <c r="G87" s="17"/>
      <c r="H87" s="17"/>
      <c r="I87" s="23">
        <f t="shared" si="0"/>
        <v>0.0</v>
      </c>
      <c r="J87" s="23">
        <f t="shared" si="1"/>
        <v>0.0</v>
      </c>
      <c r="K87" s="44">
        <f t="shared" si="2"/>
        <v>0.0</v>
      </c>
      <c r="L87" s="44">
        <f t="shared" si="3"/>
        <v>0.125</v>
      </c>
    </row>
    <row r="88" customHeight="1" ht="27.0">
      <c r="A88" s="41"/>
      <c r="B88" s="17"/>
      <c r="C88" s="17"/>
      <c r="D88" s="17"/>
      <c r="E88" s="17"/>
      <c r="F88" s="17"/>
      <c r="G88" s="17"/>
      <c r="H88" s="17"/>
      <c r="I88" s="23">
        <f t="shared" si="0"/>
        <v>0.0</v>
      </c>
      <c r="J88" s="23">
        <f t="shared" si="1"/>
        <v>0.0</v>
      </c>
      <c r="K88" s="44">
        <f t="shared" si="2"/>
        <v>0.0</v>
      </c>
      <c r="L88" s="44">
        <f t="shared" si="3"/>
        <v>0.125</v>
      </c>
    </row>
    <row r="89" customHeight="1" ht="27.0">
      <c r="A89" s="41"/>
      <c r="B89" s="17"/>
      <c r="C89" s="17"/>
      <c r="D89" s="17"/>
      <c r="E89" s="17"/>
      <c r="F89" s="17"/>
      <c r="G89" s="17"/>
      <c r="H89" s="17"/>
      <c r="I89" s="23">
        <f t="shared" si="0"/>
        <v>0.0</v>
      </c>
      <c r="J89" s="23">
        <f t="shared" si="1"/>
        <v>0.0</v>
      </c>
      <c r="K89" s="44">
        <f t="shared" si="2"/>
        <v>0.0</v>
      </c>
      <c r="L89" s="44">
        <f t="shared" si="3"/>
        <v>0.125</v>
      </c>
    </row>
    <row r="90" customHeight="1" ht="27.0">
      <c r="A90" s="41"/>
      <c r="B90" s="17"/>
      <c r="C90" s="17"/>
      <c r="D90" s="17"/>
      <c r="E90" s="17"/>
      <c r="F90" s="17"/>
      <c r="G90" s="17"/>
      <c r="H90" s="17"/>
      <c r="I90" s="23">
        <f t="shared" si="0"/>
        <v>0.0</v>
      </c>
      <c r="J90" s="23">
        <f t="shared" si="1"/>
        <v>0.0</v>
      </c>
      <c r="K90" s="44">
        <f t="shared" si="2"/>
        <v>0.0</v>
      </c>
      <c r="L90" s="44">
        <f t="shared" si="3"/>
        <v>0.125</v>
      </c>
    </row>
    <row r="91" customHeight="1" ht="27.0">
      <c r="A91" s="41"/>
      <c r="B91" s="17"/>
      <c r="C91" s="17"/>
      <c r="D91" s="17"/>
      <c r="E91" s="17"/>
      <c r="F91" s="17"/>
      <c r="G91" s="17"/>
      <c r="H91" s="17"/>
      <c r="I91" s="23">
        <f t="shared" si="0"/>
        <v>0.0</v>
      </c>
      <c r="J91" s="23">
        <f t="shared" si="1"/>
        <v>0.0</v>
      </c>
      <c r="K91" s="44">
        <f t="shared" si="2"/>
        <v>0.0</v>
      </c>
      <c r="L91" s="44">
        <f t="shared" si="3"/>
        <v>0.125</v>
      </c>
    </row>
    <row r="92" customHeight="1" ht="27.0">
      <c r="A92" s="41"/>
      <c r="B92" s="17"/>
      <c r="C92" s="17"/>
      <c r="D92" s="17"/>
      <c r="E92" s="17"/>
      <c r="F92" s="17"/>
      <c r="G92" s="17"/>
      <c r="H92" s="17"/>
      <c r="I92" s="23">
        <f t="shared" si="0"/>
        <v>0.0</v>
      </c>
      <c r="J92" s="23">
        <f t="shared" si="1"/>
        <v>0.0</v>
      </c>
      <c r="K92" s="44">
        <f t="shared" si="2"/>
        <v>0.0</v>
      </c>
      <c r="L92" s="44">
        <f t="shared" si="3"/>
        <v>0.125</v>
      </c>
    </row>
    <row r="93" customHeight="1" ht="27.0">
      <c r="A93" s="41"/>
      <c r="B93" s="17"/>
      <c r="C93" s="17"/>
      <c r="D93" s="17"/>
      <c r="E93" s="17"/>
      <c r="F93" s="17"/>
      <c r="G93" s="17"/>
      <c r="H93" s="17"/>
      <c r="I93" s="23">
        <f t="shared" si="0"/>
        <v>0.0</v>
      </c>
      <c r="J93" s="23">
        <f t="shared" si="1"/>
        <v>0.0</v>
      </c>
      <c r="K93" s="44">
        <f t="shared" si="2"/>
        <v>0.0</v>
      </c>
      <c r="L93" s="44">
        <f t="shared" si="3"/>
        <v>0.125</v>
      </c>
    </row>
    <row r="94" customHeight="1" ht="27.0">
      <c r="A94" s="41"/>
      <c r="B94" s="17"/>
      <c r="C94" s="17"/>
      <c r="D94" s="17"/>
      <c r="E94" s="17"/>
      <c r="F94" s="17"/>
      <c r="G94" s="17"/>
      <c r="H94" s="17"/>
      <c r="I94" s="23">
        <f t="shared" si="0"/>
        <v>0.0</v>
      </c>
      <c r="J94" s="23">
        <f t="shared" si="1"/>
        <v>0.0</v>
      </c>
      <c r="K94" s="44">
        <f t="shared" si="2"/>
        <v>0.0</v>
      </c>
      <c r="L94" s="44">
        <f t="shared" si="3"/>
        <v>0.125</v>
      </c>
    </row>
    <row r="95" customHeight="1" ht="27.0">
      <c r="A95" s="41"/>
      <c r="B95" s="17"/>
      <c r="C95" s="17"/>
      <c r="D95" s="17"/>
      <c r="E95" s="17"/>
      <c r="F95" s="17"/>
      <c r="G95" s="17"/>
      <c r="H95" s="17"/>
      <c r="I95" s="23">
        <f t="shared" si="0"/>
        <v>0.0</v>
      </c>
      <c r="J95" s="23">
        <f t="shared" si="1"/>
        <v>0.0</v>
      </c>
      <c r="K95" s="44">
        <f t="shared" si="2"/>
        <v>0.0</v>
      </c>
      <c r="L95" s="44">
        <f t="shared" si="3"/>
        <v>0.125</v>
      </c>
    </row>
    <row r="96" customHeight="1" ht="27.0">
      <c r="A96" s="41"/>
      <c r="B96" s="17"/>
      <c r="C96" s="17"/>
      <c r="D96" s="17"/>
      <c r="E96" s="17"/>
      <c r="F96" s="17"/>
      <c r="G96" s="17"/>
      <c r="H96" s="17"/>
      <c r="I96" s="23">
        <f t="shared" si="0"/>
        <v>0.0</v>
      </c>
      <c r="J96" s="23">
        <f t="shared" si="1"/>
        <v>0.0</v>
      </c>
      <c r="K96" s="44">
        <f t="shared" si="2"/>
        <v>0.0</v>
      </c>
      <c r="L96" s="44">
        <f t="shared" si="3"/>
        <v>0.125</v>
      </c>
    </row>
    <row r="97" customHeight="1" ht="27.0">
      <c r="A97" s="41"/>
      <c r="B97" s="17"/>
      <c r="C97" s="17"/>
      <c r="D97" s="17"/>
      <c r="E97" s="17"/>
      <c r="F97" s="17"/>
      <c r="G97" s="17"/>
      <c r="H97" s="17"/>
      <c r="I97" s="23">
        <f t="shared" si="0"/>
        <v>0.0</v>
      </c>
      <c r="J97" s="23">
        <f t="shared" si="1"/>
        <v>0.0</v>
      </c>
      <c r="K97" s="44">
        <f t="shared" si="2"/>
        <v>0.0</v>
      </c>
      <c r="L97" s="44">
        <f t="shared" si="3"/>
        <v>0.125</v>
      </c>
    </row>
    <row r="98" customHeight="1" ht="27.0">
      <c r="A98" s="41"/>
      <c r="B98" s="17"/>
      <c r="C98" s="17"/>
      <c r="D98" s="17"/>
      <c r="E98" s="17"/>
      <c r="F98" s="17"/>
      <c r="G98" s="17"/>
      <c r="H98" s="17"/>
      <c r="I98" s="23">
        <f t="shared" si="0"/>
        <v>0.0</v>
      </c>
      <c r="J98" s="23">
        <f t="shared" si="1"/>
        <v>0.0</v>
      </c>
      <c r="K98" s="44">
        <f t="shared" si="2"/>
        <v>0.0</v>
      </c>
      <c r="L98" s="44">
        <f t="shared" si="3"/>
        <v>0.125</v>
      </c>
    </row>
    <row r="99" customHeight="1" ht="27.0">
      <c r="A99" s="41"/>
      <c r="B99" s="17"/>
      <c r="C99" s="17"/>
      <c r="D99" s="17"/>
      <c r="E99" s="17"/>
      <c r="F99" s="17"/>
      <c r="G99" s="17"/>
      <c r="H99" s="17"/>
      <c r="I99" s="23">
        <f t="shared" si="0"/>
        <v>0.0</v>
      </c>
      <c r="J99" s="23">
        <f t="shared" si="1"/>
        <v>0.0</v>
      </c>
      <c r="K99" s="44">
        <f t="shared" si="2"/>
        <v>0.0</v>
      </c>
      <c r="L99" s="44">
        <f t="shared" si="3"/>
        <v>0.125</v>
      </c>
    </row>
    <row r="100" customHeight="1" ht="27.0">
      <c r="A100" s="41"/>
      <c r="B100" s="17"/>
      <c r="C100" s="17"/>
      <c r="D100" s="17"/>
      <c r="E100" s="17"/>
      <c r="F100" s="17"/>
      <c r="G100" s="17"/>
      <c r="H100" s="17"/>
      <c r="I100" s="23">
        <f t="shared" si="0"/>
        <v>0.0</v>
      </c>
      <c r="J100" s="23">
        <f t="shared" si="1"/>
        <v>0.0</v>
      </c>
      <c r="K100" s="44">
        <f t="shared" si="2"/>
        <v>0.0</v>
      </c>
      <c r="L100" s="44">
        <f t="shared" si="3"/>
        <v>0.125</v>
      </c>
    </row>
    <row r="101" customHeight="1" ht="27.0">
      <c r="A101" s="41"/>
      <c r="B101" s="17"/>
      <c r="C101" s="17"/>
      <c r="D101" s="17"/>
      <c r="E101" s="17"/>
      <c r="F101" s="17"/>
      <c r="G101" s="17"/>
      <c r="H101" s="17"/>
      <c r="I101" s="23">
        <f t="shared" si="0"/>
        <v>0.0</v>
      </c>
      <c r="J101" s="23">
        <f t="shared" si="1"/>
        <v>0.0</v>
      </c>
      <c r="K101" s="44">
        <f t="shared" si="2"/>
        <v>0.0</v>
      </c>
      <c r="L101" s="44">
        <f t="shared" si="3"/>
        <v>0.125</v>
      </c>
    </row>
    <row r="102" customHeight="1" ht="27.0">
      <c r="A102" s="41"/>
      <c r="B102" s="17"/>
      <c r="C102" s="17"/>
      <c r="D102" s="17"/>
      <c r="E102" s="17"/>
      <c r="F102" s="17"/>
      <c r="G102" s="17"/>
      <c r="H102" s="17"/>
      <c r="I102" s="23">
        <f t="shared" si="0"/>
        <v>0.0</v>
      </c>
      <c r="J102" s="23">
        <f t="shared" si="1"/>
        <v>0.0</v>
      </c>
      <c r="K102" s="44">
        <f t="shared" si="2"/>
        <v>0.0</v>
      </c>
      <c r="L102" s="44">
        <f t="shared" si="3"/>
        <v>0.125</v>
      </c>
    </row>
    <row r="103" customHeight="1" ht="27.0">
      <c r="A103" s="41"/>
      <c r="B103" s="17"/>
      <c r="C103" s="17"/>
      <c r="D103" s="17"/>
      <c r="E103" s="17"/>
      <c r="F103" s="17"/>
      <c r="G103" s="17"/>
      <c r="H103" s="17"/>
      <c r="I103" s="23">
        <f t="shared" si="0"/>
        <v>0.0</v>
      </c>
      <c r="J103" s="23">
        <f t="shared" si="1"/>
        <v>0.0</v>
      </c>
      <c r="K103" s="44">
        <f t="shared" si="2"/>
        <v>0.0</v>
      </c>
      <c r="L103" s="44">
        <f t="shared" si="3"/>
        <v>0.125</v>
      </c>
    </row>
    <row r="104" customHeight="1" ht="27.0">
      <c r="K104" s="54"/>
      <c r="L104" s="54"/>
    </row>
    <row r="105" customHeight="1" ht="27.0">
      <c r="K105" s="54"/>
      <c r="L105" s="54"/>
    </row>
    <row r="106" customHeight="1" ht="27.0">
      <c r="K106" s="54"/>
      <c r="L106" s="54"/>
    </row>
    <row r="107" customHeight="1" ht="27.0">
      <c r="K107" s="54"/>
      <c r="L107" s="54"/>
    </row>
    <row r="108" customHeight="1" ht="27.0">
      <c r="K108" s="54"/>
      <c r="L108" s="54"/>
    </row>
    <row r="109" customHeight="1" ht="27.0">
      <c r="K109" s="54"/>
      <c r="L109" s="54"/>
    </row>
    <row r="110" customHeight="1" ht="27.0">
      <c r="K110" s="54"/>
      <c r="L110" s="54"/>
    </row>
    <row r="111" customHeight="1" ht="27.0">
      <c r="K111" s="54"/>
      <c r="L111" s="54"/>
    </row>
    <row r="112" customHeight="1" ht="27.0">
      <c r="K112" s="54"/>
      <c r="L112" s="54"/>
    </row>
    <row r="113" customHeight="1" ht="27.0">
      <c r="K113" s="54"/>
      <c r="L113" s="54"/>
    </row>
    <row r="114" customHeight="1" ht="27.0">
      <c r="K114" s="54"/>
      <c r="L114" s="54"/>
    </row>
    <row r="115" customHeight="1" ht="27.0">
      <c r="K115" s="54"/>
      <c r="L115" s="54"/>
    </row>
    <row r="116" customHeight="1" ht="27.0">
      <c r="K116" s="54"/>
      <c r="L116" s="54"/>
    </row>
    <row r="117" customHeight="1" ht="27.0">
      <c r="K117" s="54"/>
      <c r="L117" s="54"/>
    </row>
    <row r="118" customHeight="1" ht="27.0">
      <c r="K118" s="54"/>
      <c r="L118" s="54"/>
    </row>
    <row r="119" customHeight="1" ht="27.0">
      <c r="K119" s="54"/>
      <c r="L119" s="54"/>
    </row>
    <row r="120" customHeight="1" ht="27.0">
      <c r="K120" s="54"/>
      <c r="L120" s="54"/>
    </row>
    <row r="121" customHeight="1" ht="27.0">
      <c r="K121" s="54"/>
      <c r="L121" s="54"/>
    </row>
    <row r="122" customHeight="1" ht="27.0">
      <c r="K122" s="54"/>
      <c r="L122" s="54"/>
    </row>
    <row r="123" customHeight="1" ht="27.0">
      <c r="K123" s="54"/>
      <c r="L123" s="54"/>
    </row>
    <row r="124" customHeight="1" ht="27.0">
      <c r="K124" s="54"/>
      <c r="L124" s="54"/>
    </row>
    <row r="125" customHeight="1" ht="27.0">
      <c r="K125" s="54"/>
      <c r="L125" s="54"/>
    </row>
    <row r="126" customHeight="1" ht="27.0">
      <c r="K126" s="54"/>
      <c r="L126" s="54"/>
    </row>
    <row r="127" customHeight="1" ht="27.0">
      <c r="K127" s="54"/>
      <c r="L127" s="54"/>
    </row>
    <row r="128" customHeight="1" ht="27.0">
      <c r="K128" s="54"/>
      <c r="L128" s="54"/>
    </row>
    <row r="129" customHeight="1" ht="27.0">
      <c r="K129" s="54"/>
      <c r="L129" s="54"/>
    </row>
    <row r="130" customHeight="1" ht="27.0">
      <c r="K130" s="54"/>
      <c r="L130" s="54"/>
    </row>
    <row r="131" customHeight="1" ht="27.0">
      <c r="K131" s="54"/>
      <c r="L131" s="54"/>
    </row>
    <row r="132" customHeight="1" ht="27.0">
      <c r="K132" s="54"/>
      <c r="L132" s="54"/>
    </row>
    <row r="133" customHeight="1" ht="27.0">
      <c r="K133" s="54"/>
      <c r="L133" s="54"/>
    </row>
    <row r="134" customHeight="1" ht="27.0">
      <c r="K134" s="54"/>
      <c r="L134" s="54"/>
    </row>
    <row r="135" customHeight="1" ht="27.0">
      <c r="K135" s="54"/>
      <c r="L135" s="54"/>
    </row>
    <row r="136" customHeight="1" ht="27.0">
      <c r="K136" s="54"/>
      <c r="L136" s="54"/>
    </row>
    <row r="137" customHeight="1" ht="27.0">
      <c r="K137" s="54"/>
      <c r="L137" s="54"/>
    </row>
    <row r="138" customHeight="1" ht="27.0">
      <c r="K138" s="54"/>
      <c r="L138" s="54"/>
    </row>
    <row r="139" customHeight="1" ht="27.0">
      <c r="K139" s="54"/>
      <c r="L139" s="54"/>
    </row>
    <row r="140" customHeight="1" ht="27.0">
      <c r="K140" s="54"/>
      <c r="L140" s="54"/>
    </row>
    <row r="141" customHeight="1" ht="27.0">
      <c r="K141" s="54"/>
      <c r="L141" s="54"/>
    </row>
    <row r="142" customHeight="1" ht="27.0">
      <c r="K142" s="54"/>
      <c r="L142" s="54"/>
    </row>
    <row r="143" customHeight="1" ht="27.0">
      <c r="K143" s="54"/>
      <c r="L143" s="54"/>
    </row>
    <row r="144" customHeight="1" ht="27.0">
      <c r="K144" s="54"/>
      <c r="L144" s="54"/>
    </row>
    <row r="145" customHeight="1" ht="27.0">
      <c r="K145" s="54"/>
      <c r="L145" s="54"/>
    </row>
    <row r="146" customHeight="1" ht="27.0">
      <c r="K146" s="54"/>
      <c r="L146" s="54"/>
    </row>
    <row r="147" customHeight="1" ht="27.0">
      <c r="K147" s="54"/>
      <c r="L147" s="54"/>
    </row>
    <row r="148" customHeight="1" ht="27.0">
      <c r="K148" s="54"/>
      <c r="L148" s="54"/>
    </row>
    <row r="149" customHeight="1" ht="27.0">
      <c r="K149" s="54"/>
      <c r="L149" s="54"/>
    </row>
    <row r="150" customHeight="1" ht="27.0">
      <c r="K150" s="54"/>
      <c r="L150" s="54"/>
    </row>
    <row r="151" customHeight="1" ht="27.0">
      <c r="K151" s="54"/>
      <c r="L151" s="54"/>
    </row>
    <row r="152" customHeight="1" ht="27.0">
      <c r="K152" s="54"/>
      <c r="L152" s="54"/>
    </row>
    <row r="153" customHeight="1" ht="27.0">
      <c r="K153" s="54"/>
      <c r="L153" s="54"/>
    </row>
    <row r="154" customHeight="1" ht="27.0">
      <c r="K154" s="54"/>
      <c r="L154" s="54"/>
    </row>
  </sheetData>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U5"/>
  <sheetViews>
    <sheetView workbookViewId="0"/>
  </sheetViews>
  <sheetFormatPr defaultRowHeight="19.0" customHeight="1"/>
  <cols>
    <col min="1" max="1" style="19" width="21.33"/>
    <col min="2" max="2" style="17" width="12.32"/>
    <col min="3" max="3" style="17" width="12.45"/>
    <col min="4" max="4" style="55" width="12.58"/>
    <col min="5" max="5" style="55" width="16.42"/>
    <col min="6" max="8" style="55" width="12.58"/>
    <col min="9" max="9" style="23" width="12.58"/>
    <col min="10" max="21" style="25" width="12.58"/>
    <col min="22" max="22" style="56" width="22.12"/>
    <col min="23" max="2048" style="17" width="22.12"/>
  </cols>
  <sheetData>
    <row r="1" customHeight="1" ht="63.0" customFormat="1" s="17">
      <c r="A1" s="29" t="s">
        <v>51</v>
      </c>
      <c r="B1" s="31" t="s">
        <v>52</v>
      </c>
      <c r="C1" s="31" t="s">
        <v>53</v>
      </c>
      <c r="D1" s="34" t="s">
        <v>54</v>
      </c>
      <c r="E1" s="34" t="s">
        <v>55</v>
      </c>
      <c r="F1" s="34" t="s">
        <v>56</v>
      </c>
      <c r="G1" s="34" t="s">
        <v>57</v>
      </c>
      <c r="H1" s="34" t="s">
        <v>58</v>
      </c>
      <c r="I1" s="57"/>
      <c r="J1" s="58"/>
      <c r="K1" s="58"/>
      <c r="L1" s="58"/>
      <c r="M1" s="58"/>
      <c r="N1" s="58"/>
      <c r="O1" s="58"/>
      <c r="P1" s="58"/>
      <c r="Q1" s="58"/>
      <c r="R1" s="58"/>
      <c r="S1" s="58"/>
      <c r="T1" s="58"/>
      <c r="U1" s="58"/>
    </row>
    <row r="2" customHeight="1" ht="19.0">
      <c r="A2" s="19" t="s">
        <v>59</v>
      </c>
      <c r="B2" s="17">
        <v>0.5</v>
      </c>
      <c r="C2" s="18">
        <v>0.2</v>
      </c>
      <c r="D2" s="22">
        <f>$B2*$C2*'Unified_Risk_Assessment'!S2</f>
        <v>7485839.99999999</v>
      </c>
      <c r="E2" s="22">
        <f>$B2*$C2*'Unified_Risk_Assessment'!S3</f>
        <v>6.75351269801728E7</v>
      </c>
      <c r="F2" s="22">
        <f>$B2*$C2*'Unified_Risk_Assessment'!S4</f>
        <v>4845425.93406591</v>
      </c>
      <c r="G2" s="22">
        <f>$B2*$C2*'Unified_Risk_Assessment'!S5</f>
        <v>8801025.06573167</v>
      </c>
      <c r="H2" s="22">
        <f>$B2*$C2*'Unified_Risk_Assessment'!S6</f>
        <v>1.45481E7</v>
      </c>
      <c r="I2" s="26">
        <f>$B2*$C2*'Unified_Risk_Assessment'!S7</f>
        <v>420.0</v>
      </c>
      <c r="J2" s="22">
        <f>$B2*$C2*'Unified_Risk_Assessment'!S8</f>
        <v>0.0</v>
      </c>
      <c r="K2" s="22">
        <f>$B2*$C2*'Unified_Risk_Assessment'!S9</f>
        <v>0.0</v>
      </c>
      <c r="L2" s="22">
        <f>$B2*$C2*'Unified_Risk_Assessment'!S9</f>
        <v>0.0</v>
      </c>
      <c r="M2" s="22">
        <f>$B2*$C2*'Unified_Risk_Assessment'!S10</f>
        <v>0.0</v>
      </c>
      <c r="N2" s="22">
        <f>$B2*$C2*'Unified_Risk_Assessment'!S11</f>
        <v>0.0</v>
      </c>
      <c r="O2" s="22">
        <f>$B2*$C2*'Unified_Risk_Assessment'!S12</f>
        <v>0.0</v>
      </c>
      <c r="P2" s="22">
        <f>$B2*$C2*'Unified_Risk_Assessment'!S13</f>
        <v>0.0</v>
      </c>
      <c r="Q2" s="22">
        <f>$B2*$C2*'Unified_Risk_Assessment'!S14</f>
        <v>0.0</v>
      </c>
      <c r="R2" s="22">
        <f>$B2*$C2*'Unified_Risk_Assessment'!S15</f>
        <v>0.0</v>
      </c>
      <c r="S2" s="22">
        <f>$B2*$C2*'Unified_Risk_Assessment'!S16</f>
        <v>0.0</v>
      </c>
      <c r="T2" s="22">
        <f>$B2*$C2*'Unified_Risk_Assessment'!S17</f>
        <v>0.0</v>
      </c>
      <c r="U2" s="22">
        <f>$B2*$C2*'Unified_Risk_Assessment'!S18</f>
        <v>0.0</v>
      </c>
    </row>
    <row r="3" customHeight="1" ht="19.0">
      <c r="A3" s="19" t="s">
        <v>60</v>
      </c>
      <c r="B3" s="17">
        <v>1.0</v>
      </c>
      <c r="C3" s="18">
        <v>0.5</v>
      </c>
      <c r="D3" s="22">
        <f>$B3*$C3*'Unified_Risk_Assessment'!S2</f>
        <v>3.74292E7</v>
      </c>
      <c r="E3" s="22">
        <f>$B3*$C3*'Unified_Risk_Assessment'!S3</f>
        <v>3.37675634900864E8</v>
      </c>
      <c r="F3" s="22">
        <f>$B3*$C3*'Unified_Risk_Assessment'!S4</f>
        <v>2.42271296703296E7</v>
      </c>
      <c r="G3" s="22">
        <f>$B3*$C3*'Unified_Risk_Assessment'!S5</f>
        <v>4.40051253286583E7</v>
      </c>
      <c r="H3" s="22">
        <f>$B3*$C3*'Unified_Risk_Assessment'!S6</f>
        <v>7.27405E7</v>
      </c>
      <c r="I3" s="26">
        <f>$B3*$C3*'Unified_Risk_Assessment'!S7</f>
        <v>2100.0</v>
      </c>
      <c r="J3" s="22"/>
      <c r="K3" s="22"/>
      <c r="L3" s="22"/>
      <c r="M3" s="22"/>
      <c r="N3" s="22"/>
      <c r="O3" s="22"/>
      <c r="P3" s="22"/>
      <c r="Q3" s="22"/>
      <c r="R3" s="22"/>
      <c r="S3" s="22"/>
      <c r="T3" s="22"/>
      <c r="U3" s="22"/>
    </row>
    <row r="4" customHeight="1" ht="19.0">
      <c r="A4" s="19" t="s">
        <v>61</v>
      </c>
      <c r="B4" s="17">
        <v>1.5</v>
      </c>
      <c r="C4" s="18">
        <v>0.7</v>
      </c>
      <c r="D4" s="22">
        <f>$B4*$C4*'Unified_Risk_Assessment'!S2</f>
        <v>7.86013199999999E7</v>
      </c>
      <c r="E4" s="22">
        <f>$B4*$C4*'Unified_Risk_Assessment'!S3</f>
        <v>7.09118833291814E8</v>
      </c>
      <c r="F4" s="22">
        <f>$B4*$C4*'Unified_Risk_Assessment'!S4</f>
        <v>5.0876972307692E7</v>
      </c>
      <c r="G4" s="22">
        <f>$B4*$C4*'Unified_Risk_Assessment'!S5</f>
        <v>9.24107631901825E7</v>
      </c>
      <c r="H4" s="22">
        <f>$B4*$C4*'Unified_Risk_Assessment'!S6</f>
        <v>1.5275505E8</v>
      </c>
      <c r="I4" s="26">
        <f>$B4*$C4*'Unified_Risk_Assessment'!S7</f>
        <v>4410.0</v>
      </c>
      <c r="J4" s="22"/>
      <c r="K4" s="22"/>
      <c r="L4" s="22"/>
      <c r="M4" s="22"/>
      <c r="N4" s="22"/>
      <c r="O4" s="22"/>
      <c r="P4" s="22"/>
      <c r="Q4" s="22"/>
      <c r="R4" s="22"/>
      <c r="S4" s="22"/>
      <c r="T4" s="22"/>
      <c r="U4" s="22"/>
    </row>
    <row r="5" customHeight="1" ht="19.0">
      <c r="A5" s="59" t="s">
        <v>62</v>
      </c>
      <c r="B5" s="17">
        <v>2.0</v>
      </c>
      <c r="C5" s="18">
        <v>1.0</v>
      </c>
      <c r="D5" s="22">
        <f>$B5*$C5*'Unified_Risk_Assessment'!S2</f>
        <v>1.497168E8</v>
      </c>
      <c r="E5" s="22">
        <f>$B5*$C5*'Unified_Risk_Assessment'!S3</f>
        <v>1.35070253960346E9</v>
      </c>
      <c r="F5" s="22">
        <f>$B5*$C5*'Unified_Risk_Assessment'!S4</f>
        <v>9.69085186813182E7</v>
      </c>
      <c r="G5" s="22">
        <f>$B5*$C5*'Unified_Risk_Assessment'!S5</f>
        <v>1.76020501314633E8</v>
      </c>
      <c r="H5" s="22">
        <f>$B5*$C5*'Unified_Risk_Assessment'!S6</f>
        <v>2.90962E8</v>
      </c>
      <c r="I5" s="26">
        <f>$B5*$C5*'Unified_Risk_Assessment'!S7</f>
        <v>8400.0</v>
      </c>
      <c r="J5" s="22"/>
      <c r="K5" s="22"/>
      <c r="L5" s="22"/>
      <c r="M5" s="22"/>
      <c r="N5" s="22"/>
      <c r="O5" s="22"/>
      <c r="P5" s="22"/>
      <c r="Q5" s="22"/>
      <c r="R5" s="22"/>
      <c r="S5" s="22"/>
      <c r="T5" s="22"/>
      <c r="U5" s="22"/>
    </row>
    <row r="6" customHeight="1" ht="19.0">
      <c r="B6" s="48"/>
      <c r="C6" s="18"/>
    </row>
    <row r="7" customHeight="1" ht="19.0">
      <c r="A7" s="60"/>
      <c r="C7" s="18"/>
    </row>
    <row r="8" customHeight="1" ht="19.0">
      <c r="C8" s="18"/>
      <c r="D8" s="42"/>
      <c r="E8" s="42"/>
      <c r="F8" s="42"/>
      <c r="G8" s="42"/>
      <c r="H8" s="42"/>
      <c r="I8" s="61"/>
      <c r="J8" s="42"/>
      <c r="K8" s="42"/>
      <c r="L8" s="42"/>
      <c r="M8" s="42"/>
      <c r="N8" s="42"/>
      <c r="O8" s="42"/>
      <c r="P8" s="42"/>
      <c r="Q8" s="42"/>
      <c r="R8" s="42"/>
      <c r="S8" s="42"/>
      <c r="T8" s="42"/>
      <c r="U8" s="42"/>
    </row>
    <row r="9" customHeight="1" ht="19.0">
      <c r="C9" s="18"/>
      <c r="D9" s="22"/>
      <c r="E9" s="22"/>
      <c r="F9" s="22"/>
      <c r="G9" s="22"/>
      <c r="H9" s="22"/>
      <c r="I9" s="26"/>
      <c r="J9" s="22"/>
      <c r="K9" s="22"/>
      <c r="L9" s="22"/>
      <c r="M9" s="22"/>
      <c r="N9" s="22"/>
      <c r="O9" s="22"/>
      <c r="P9" s="22"/>
      <c r="Q9" s="22"/>
      <c r="R9" s="22"/>
      <c r="S9" s="22"/>
      <c r="T9" s="22"/>
      <c r="U9" s="22"/>
    </row>
    <row r="10" customHeight="1" ht="19.0">
      <c r="C10" s="18"/>
    </row>
    <row r="11" customHeight="1" ht="19.0">
      <c r="C11" s="18"/>
    </row>
    <row r="12" customHeight="1" ht="19.0">
      <c r="C12" s="18"/>
    </row>
    <row r="13" customHeight="1" ht="19.0">
      <c r="C13" s="18"/>
    </row>
    <row r="14" customHeight="1" ht="19.0">
      <c r="C14" s="18"/>
    </row>
    <row r="15" customHeight="1" ht="19.0">
      <c r="C15" s="18"/>
    </row>
    <row r="16" customHeight="1" ht="19.0">
      <c r="C16" s="18"/>
    </row>
    <row r="17" customHeight="1" ht="19.0">
      <c r="C17" s="18"/>
    </row>
    <row r="18" customHeight="1" ht="19.0">
      <c r="C18" s="18"/>
    </row>
    <row r="19" customHeight="1" ht="19.0">
      <c r="C19" s="18"/>
    </row>
    <row r="20" customHeight="1" ht="19.0">
      <c r="C20" s="18"/>
    </row>
    <row r="21" customHeight="1" ht="19.0">
      <c r="C21" s="18"/>
    </row>
    <row r="22" customHeight="1" ht="19.0">
      <c r="C22" s="18"/>
    </row>
    <row r="23" customHeight="1" ht="19.0">
      <c r="C23" s="18"/>
    </row>
    <row r="24" customHeight="1" ht="19.0">
      <c r="C24" s="18"/>
    </row>
    <row r="25" customHeight="1" ht="19.0">
      <c r="C25" s="18"/>
    </row>
    <row r="26" customHeight="1" ht="19.0">
      <c r="C26" s="18"/>
    </row>
    <row r="27" customHeight="1" ht="19.0">
      <c r="C27" s="18"/>
    </row>
    <row r="28" customHeight="1" ht="19.0">
      <c r="C28" s="18"/>
    </row>
    <row r="29" customHeight="1" ht="19.0">
      <c r="C29" s="18"/>
    </row>
    <row r="30" customHeight="1" ht="19.0">
      <c r="C30" s="18"/>
    </row>
    <row r="31" customHeight="1" ht="19.0">
      <c r="C31" s="18"/>
    </row>
    <row r="32" customHeight="1" ht="19.0">
      <c r="C32" s="18"/>
    </row>
    <row r="33" customHeight="1" ht="19.0">
      <c r="C33" s="18"/>
    </row>
    <row r="34" customHeight="1" ht="19.0">
      <c r="C34" s="18"/>
    </row>
    <row r="35" customHeight="1" ht="19.0">
      <c r="C35" s="18"/>
    </row>
    <row r="36" customHeight="1" ht="19.0">
      <c r="C36" s="18"/>
    </row>
    <row r="37" customHeight="1" ht="19.0">
      <c r="C37" s="18"/>
    </row>
    <row r="38" customHeight="1" ht="19.0">
      <c r="C38" s="18"/>
    </row>
    <row r="39" customHeight="1" ht="19.0">
      <c r="C39" s="18"/>
    </row>
    <row r="40" customHeight="1" ht="19.0">
      <c r="C40" s="18"/>
    </row>
    <row r="41" customHeight="1" ht="19.0">
      <c r="C41" s="18"/>
    </row>
    <row r="42" customHeight="1" ht="19.0">
      <c r="C42" s="18"/>
    </row>
    <row r="43" customHeight="1" ht="19.0">
      <c r="C43" s="18"/>
    </row>
    <row r="44" customHeight="1" ht="19.0">
      <c r="C44" s="18"/>
    </row>
    <row r="45" customHeight="1" ht="19.0">
      <c r="C45" s="18"/>
    </row>
    <row r="46" customHeight="1" ht="19.0">
      <c r="C46" s="18"/>
    </row>
    <row r="47" customHeight="1" ht="19.0">
      <c r="C47" s="18"/>
    </row>
    <row r="48" customHeight="1" ht="19.0">
      <c r="C48" s="18"/>
    </row>
    <row r="49" customHeight="1" ht="19.0">
      <c r="C49" s="18"/>
    </row>
    <row r="50" customHeight="1" ht="19.0">
      <c r="C50" s="18"/>
    </row>
    <row r="51" customHeight="1" ht="19.0">
      <c r="C51" s="18"/>
    </row>
    <row r="52" customHeight="1" ht="19.0">
      <c r="C52" s="18"/>
    </row>
    <row r="53" customHeight="1" ht="19.0">
      <c r="C53" s="18"/>
    </row>
    <row r="54" customHeight="1" ht="19.0">
      <c r="C54" s="18"/>
    </row>
    <row r="55" customHeight="1" ht="19.0">
      <c r="C55" s="18"/>
    </row>
    <row r="56" customHeight="1" ht="19.0">
      <c r="C56" s="18"/>
    </row>
    <row r="57" customHeight="1" ht="19.0">
      <c r="C57" s="18"/>
    </row>
    <row r="58" customHeight="1" ht="19.0">
      <c r="C58" s="18"/>
    </row>
    <row r="59" customHeight="1" ht="19.0">
      <c r="C59" s="18"/>
    </row>
    <row r="60" customHeight="1" ht="19.0">
      <c r="C60" s="18"/>
    </row>
    <row r="61" customHeight="1" ht="19.0">
      <c r="C61" s="18"/>
    </row>
    <row r="62" customHeight="1" ht="19.0">
      <c r="C62" s="18"/>
    </row>
    <row r="63" customHeight="1" ht="19.0">
      <c r="C63" s="18"/>
    </row>
    <row r="64" customHeight="1" ht="19.0">
      <c r="C64" s="18"/>
    </row>
    <row r="65" customHeight="1" ht="19.0">
      <c r="C65" s="18"/>
    </row>
    <row r="66" customHeight="1" ht="19.0">
      <c r="C66" s="18"/>
    </row>
    <row r="67" customHeight="1" ht="19.0">
      <c r="C67" s="18"/>
    </row>
    <row r="68" customHeight="1" ht="19.0">
      <c r="C68" s="18"/>
    </row>
    <row r="69" customHeight="1" ht="19.0">
      <c r="C69" s="18"/>
    </row>
    <row r="70" customHeight="1" ht="19.0">
      <c r="C70" s="18"/>
    </row>
    <row r="71" customHeight="1" ht="19.0">
      <c r="C71" s="18"/>
    </row>
    <row r="72" customHeight="1" ht="19.0">
      <c r="C72" s="18"/>
    </row>
    <row r="73" customHeight="1" ht="19.0">
      <c r="C73" s="18"/>
    </row>
    <row r="74" customHeight="1" ht="19.0">
      <c r="C74" s="18"/>
    </row>
    <row r="75" customHeight="1" ht="19.0">
      <c r="C75" s="18"/>
    </row>
    <row r="76" customHeight="1" ht="19.0">
      <c r="C76" s="18"/>
    </row>
    <row r="77" customHeight="1" ht="19.0">
      <c r="C77" s="18"/>
    </row>
    <row r="78" customHeight="1" ht="19.0">
      <c r="C78" s="18"/>
    </row>
    <row r="79" customHeight="1" ht="19.0">
      <c r="C79" s="18"/>
    </row>
    <row r="80" customHeight="1" ht="19.0">
      <c r="C80" s="18"/>
    </row>
    <row r="81" customHeight="1" ht="19.0">
      <c r="C81" s="18"/>
    </row>
    <row r="82" customHeight="1" ht="19.0">
      <c r="C82" s="18"/>
    </row>
    <row r="83" customHeight="1" ht="19.0">
      <c r="C83" s="18"/>
    </row>
    <row r="84" customHeight="1" ht="19.0">
      <c r="C84" s="18"/>
    </row>
    <row r="85" customHeight="1" ht="19.0">
      <c r="C85" s="18"/>
    </row>
    <row r="86" customHeight="1" ht="19.0">
      <c r="C86" s="18"/>
    </row>
    <row r="87" customHeight="1" ht="19.0">
      <c r="C87" s="18"/>
    </row>
    <row r="88" customHeight="1" ht="19.0">
      <c r="C88" s="18"/>
    </row>
    <row r="89" customHeight="1" ht="19.0">
      <c r="C89" s="18"/>
    </row>
    <row r="90" customHeight="1" ht="19.0">
      <c r="C90" s="18"/>
    </row>
    <row r="91" customHeight="1" ht="19.0">
      <c r="C91" s="18"/>
    </row>
    <row r="92" customHeight="1" ht="19.0">
      <c r="C92" s="18"/>
    </row>
    <row r="93" customHeight="1" ht="19.0">
      <c r="C93" s="18"/>
    </row>
    <row r="94" customHeight="1" ht="19.0">
      <c r="C94" s="18"/>
    </row>
    <row r="95" customHeight="1" ht="19.0">
      <c r="C95" s="18"/>
    </row>
    <row r="96" customHeight="1" ht="19.0">
      <c r="C96" s="18"/>
    </row>
    <row r="97" customHeight="1" ht="19.0">
      <c r="C97" s="18"/>
    </row>
    <row r="98" customHeight="1" ht="19.0">
      <c r="C98" s="18"/>
    </row>
    <row r="99" customHeight="1" ht="19.0">
      <c r="C99" s="18"/>
    </row>
    <row r="100" customHeight="1" ht="19.0">
      <c r="C100" s="18"/>
    </row>
    <row r="101" customHeight="1" ht="19.0">
      <c r="C101" s="18"/>
    </row>
    <row r="102" customHeight="1" ht="19.0">
      <c r="C102" s="18"/>
    </row>
    <row r="103" customHeight="1" ht="19.0">
      <c r="C103" s="18"/>
    </row>
    <row r="104" customHeight="1" ht="19.0">
      <c r="C104" s="18"/>
    </row>
    <row r="105" customHeight="1" ht="19.0">
      <c r="C105" s="18"/>
    </row>
    <row r="106" customHeight="1" ht="19.0">
      <c r="C106" s="18"/>
    </row>
    <row r="107" customHeight="1" ht="19.0">
      <c r="C107" s="18"/>
    </row>
    <row r="108" customHeight="1" ht="19.0">
      <c r="C108" s="18"/>
    </row>
    <row r="109" customHeight="1" ht="19.0">
      <c r="C109" s="18"/>
    </row>
    <row r="110" customHeight="1" ht="19.0">
      <c r="C110" s="18"/>
    </row>
    <row r="111" customHeight="1" ht="19.0">
      <c r="C111" s="18"/>
    </row>
    <row r="112" customHeight="1" ht="19.0">
      <c r="C112" s="18"/>
    </row>
    <row r="113" customHeight="1" ht="19.0">
      <c r="C113" s="18"/>
    </row>
    <row r="114" customHeight="1" ht="19.0">
      <c r="C114" s="18"/>
    </row>
    <row r="115" customHeight="1" ht="19.0">
      <c r="C115" s="18"/>
    </row>
    <row r="116" customHeight="1" ht="19.0">
      <c r="C116" s="18"/>
    </row>
    <row r="117" customHeight="1" ht="19.0">
      <c r="C117" s="18"/>
    </row>
    <row r="118" customHeight="1" ht="19.0">
      <c r="C118" s="18"/>
    </row>
    <row r="119" customHeight="1" ht="19.0">
      <c r="C119" s="18"/>
    </row>
    <row r="120" customHeight="1" ht="19.0">
      <c r="C120" s="18"/>
    </row>
    <row r="121" customHeight="1" ht="19.0">
      <c r="C121" s="18"/>
    </row>
    <row r="122" customHeight="1" ht="19.0">
      <c r="C122" s="18"/>
    </row>
    <row r="123" customHeight="1" ht="19.0">
      <c r="C123" s="18"/>
    </row>
    <row r="124" customHeight="1" ht="19.0">
      <c r="C124" s="18"/>
    </row>
    <row r="125" customHeight="1" ht="19.0">
      <c r="C125" s="18"/>
    </row>
    <row r="126" customHeight="1" ht="19.0">
      <c r="C126" s="18"/>
    </row>
    <row r="127" customHeight="1" ht="19.0">
      <c r="C127" s="18"/>
    </row>
    <row r="128" customHeight="1" ht="19.0">
      <c r="C128" s="18"/>
    </row>
    <row r="129" customHeight="1" ht="19.0">
      <c r="C129" s="18"/>
    </row>
    <row r="130" customHeight="1" ht="19.0">
      <c r="C130" s="18"/>
    </row>
    <row r="131" customHeight="1" ht="19.0">
      <c r="C131" s="18"/>
    </row>
    <row r="132" customHeight="1" ht="19.0">
      <c r="C132" s="18"/>
    </row>
    <row r="133" customHeight="1" ht="19.0">
      <c r="C133" s="18"/>
    </row>
    <row r="134" customHeight="1" ht="19.0">
      <c r="C134" s="18"/>
    </row>
    <row r="135" customHeight="1" ht="19.0">
      <c r="C135" s="18"/>
    </row>
    <row r="136" customHeight="1" ht="19.0">
      <c r="C136" s="18"/>
    </row>
    <row r="137" customHeight="1" ht="19.0">
      <c r="C137" s="18"/>
    </row>
    <row r="138" customHeight="1" ht="19.0">
      <c r="C138" s="18"/>
    </row>
    <row r="139" customHeight="1" ht="19.0">
      <c r="C139" s="18"/>
    </row>
    <row r="140" customHeight="1" ht="19.0">
      <c r="C140" s="18"/>
    </row>
    <row r="141" customHeight="1" ht="19.0">
      <c r="C141" s="18"/>
    </row>
    <row r="142" customHeight="1" ht="19.0">
      <c r="C142" s="18"/>
    </row>
    <row r="143" customHeight="1" ht="19.0">
      <c r="C143" s="18"/>
    </row>
    <row r="144" customHeight="1" ht="19.0">
      <c r="C144" s="18"/>
    </row>
    <row r="145" customHeight="1" ht="19.0">
      <c r="C145" s="18"/>
    </row>
    <row r="146" customHeight="1" ht="19.0">
      <c r="C146" s="18"/>
    </row>
    <row r="147" customHeight="1" ht="19.0">
      <c r="C147" s="18"/>
    </row>
    <row r="148" customHeight="1" ht="19.0">
      <c r="C148" s="18"/>
    </row>
    <row r="149" customHeight="1" ht="19.0">
      <c r="C149" s="18"/>
    </row>
    <row r="150" customHeight="1" ht="19.0">
      <c r="C150" s="18"/>
    </row>
    <row r="151" customHeight="1" ht="19.0">
      <c r="C151" s="18"/>
    </row>
    <row r="152" customHeight="1" ht="19.0">
      <c r="C152" s="18"/>
    </row>
    <row r="153" customHeight="1" ht="19.0">
      <c r="C153" s="18"/>
    </row>
    <row r="154" customHeight="1" ht="19.0">
      <c r="C154" s="18"/>
    </row>
    <row r="155" customHeight="1" ht="19.0">
      <c r="C155" s="18"/>
    </row>
    <row r="156" customHeight="1" ht="19.0">
      <c r="C156" s="18"/>
    </row>
    <row r="157" customHeight="1" ht="19.0">
      <c r="C157" s="18"/>
    </row>
    <row r="158" customHeight="1" ht="19.0">
      <c r="C158" s="18"/>
    </row>
  </sheetData>
  <legacyDrawing r:id="rId2"/>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O5013"/>
  <sheetViews>
    <sheetView workbookViewId="0"/>
  </sheetViews>
  <sheetFormatPr defaultRowHeight="21.0" customHeight="1"/>
  <cols>
    <col min="1" max="1" style="62" width="15.1"/>
    <col min="2" max="2" style="22" width="12.45"/>
    <col min="3" max="3" style="22" width="11.39"/>
    <col min="4" max="4" style="22" width="14.97"/>
    <col min="5" max="5" style="44" width="10.33"/>
    <col min="6" max="6" style="44" width="11.39"/>
    <col min="7" max="7" style="23" width="11.39"/>
    <col min="8" max="9" hidden="1" style="17" width="0.0"/>
    <col min="10" max="10" style="17" width="11.39"/>
    <col min="11" max="11" style="16" width="12.98"/>
    <col min="12" max="12" style="22" width="12.45"/>
    <col min="13" max="13" style="23" width="11.39"/>
    <col min="14" max="14" style="22" width="12.45"/>
    <col min="15" max="15" style="63" width="23.05"/>
    <col min="16" max="16" style="63" width="14.57"/>
    <col min="17" max="17" style="63" width="10.86"/>
    <col min="18" max="18" style="64" width="10.86"/>
    <col min="19" max="2048" style="63" width="10.86"/>
  </cols>
  <sheetData>
    <row r="1" customHeight="1" ht="61.0">
      <c r="A1" s="65" t="s">
        <v>63</v>
      </c>
      <c r="B1" s="34" t="s">
        <v>64</v>
      </c>
      <c r="C1" s="34" t="s">
        <v>65</v>
      </c>
      <c r="D1" s="34" t="s">
        <v>66</v>
      </c>
      <c r="E1" s="66" t="s">
        <v>67</v>
      </c>
      <c r="F1" s="66" t="s">
        <v>68</v>
      </c>
      <c r="G1" s="35" t="s">
        <v>69</v>
      </c>
      <c r="H1" s="67"/>
      <c r="I1" s="67"/>
      <c r="J1" s="31" t="s">
        <v>70</v>
      </c>
      <c r="K1" s="32" t="s">
        <v>71</v>
      </c>
      <c r="L1" s="34" t="s">
        <v>72</v>
      </c>
      <c r="M1" s="68" t="s">
        <v>73</v>
      </c>
      <c r="N1" s="69"/>
      <c r="O1" s="70" t="s">
        <v>74</v>
      </c>
      <c r="P1" s="70"/>
      <c r="Q1" s="70"/>
      <c r="R1" s="71"/>
      <c r="S1" s="70"/>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row>
    <row r="2" customHeight="1" ht="21.0" customFormat="1" s="63">
      <c r="A2" s="62">
        <v>500000.0</v>
      </c>
      <c r="B2" s="22">
        <f>IFERROR(AVERAGE(_xlfn.FILTER('Unified_Risk_Assessment'!S2:S200,'Unified_Risk_Assessment'!S2:S200&lt;&gt;"",NOT(ISERROR('Unified_Risk_Assessment'!S2:S200)),ISNUMBER('Unified_Risk_Assessment'!S2:S200))),"")</f>
        <v>1.7202656329995E8</v>
      </c>
      <c r="C2" s="22">
        <f>IFERROR(MEDIAN(_xlfn.FILTER('Unified_Risk_Assessment'!S2:S200,ISNUMBER(VALUE('Unified_Risk_Assessment'!S2:S200)))),"")</f>
        <v>8.14343253286583E7</v>
      </c>
      <c r="D2" s="22">
        <f>IFERROR(STDEV(_xlfn.FILTER('Unified_Risk_Assessment'!S2:S200,ISNUMBER(VALUE('Unified_Risk_Assessment'!S2:S200)))),"")</f>
        <v>2.5115836742432E8</v>
      </c>
      <c r="E2" s="72">
        <f t="shared" ref="E2:E8" si="3">IF(OR(A2="",B2="",D2=""),"",ROUND(1-0.5*(1+ERF((A2-B2)/(D2*SQRT(2)))),2))</f>
        <v>0.75</v>
      </c>
      <c r="F2" s="73">
        <f t="shared" ref="F2:F9" si="4">COUNTIF($K$2:$K$5001,"&gt;="&amp;A2)/COUNT($K$2:$K$5001)</f>
        <v>0.9996</v>
      </c>
      <c r="G2" s="23"/>
      <c r="J2" s="17">
        <f t="array" ref="J2:J5001">_xlfn.SEQUENCE(5000,1,1,1)</f>
        <v>1.0</v>
      </c>
      <c r="K2" s="74">
        <v>1.50039451832702E8</v>
      </c>
      <c r="L2" s="22">
        <f>EXP($G$10+$G$11*SQRT(-2*LN(RAND()))*COS(2*PI()*RAND()))</f>
        <v>6.47076712560781E7</v>
      </c>
      <c r="M2" s="35" t="s">
        <v>75</v>
      </c>
      <c r="N2" s="75">
        <f>IF(COUNT($K$2:$K$5001)=0,"",PERCENTILE($K$2:$K$5001,0.95))</f>
        <v>2.4408044370854E8</v>
      </c>
      <c r="Q2" s="76"/>
      <c r="R2" s="64"/>
    </row>
    <row r="3" customHeight="1" ht="21.0">
      <c r="A3" s="62">
        <v>1000000.0</v>
      </c>
      <c r="B3" s="22">
        <f>IFERROR(AVERAGE(_xlfn.FILTER('Unified_Risk_Assessment'!S2:S200,'Unified_Risk_Assessment'!S2:S200&lt;&gt;"",NOT(ISERROR('Unified_Risk_Assessment'!S2:S200)),ISNUMBER('Unified_Risk_Assessment'!S2:S200))),"")</f>
        <v>1.7202656329995E8</v>
      </c>
      <c r="C3" s="22">
        <f>IFERROR(MEDIAN(_xlfn.FILTER('Unified_Risk_Assessment'!S2:S200,ISNUMBER(VALUE('Unified_Risk_Assessment'!S2:S200)))),"")</f>
        <v>8.14343253286583E7</v>
      </c>
      <c r="D3" s="22">
        <f>IFERROR(STDEV(_xlfn.FILTER('Unified_Risk_Assessment'!S2:S200,ISNUMBER(VALUE('Unified_Risk_Assessment'!S2:S200)))),"")</f>
        <v>2.5115836742432E8</v>
      </c>
      <c r="E3" s="72">
        <f t="shared" si="3"/>
        <v>0.75</v>
      </c>
      <c r="F3" s="73">
        <f t="shared" si="4"/>
        <v>0.999</v>
      </c>
      <c r="J3" s="17">
        <v>2.0</v>
      </c>
      <c r="K3" s="74">
        <v>4572668.12877114</v>
      </c>
      <c r="M3" s="35" t="s">
        <v>76</v>
      </c>
      <c r="N3" s="75">
        <f>IF(COUNT($K$2:$K$5001)=0,"",PERCENTILE($K$2:$K$5001,0.99))</f>
        <v>5.39284356017972E8</v>
      </c>
    </row>
    <row r="4" customHeight="1" ht="21.0">
      <c r="A4" s="62">
        <v>2000000.0</v>
      </c>
      <c r="B4" s="22">
        <f>IFERROR(AVERAGE(_xlfn.FILTER('Unified_Risk_Assessment'!S2:S200,'Unified_Risk_Assessment'!S2:S200&lt;&gt;"",NOT(ISERROR('Unified_Risk_Assessment'!S2:S200)),ISNUMBER('Unified_Risk_Assessment'!S2:S200))),"")</f>
        <v>1.7202656329995E8</v>
      </c>
      <c r="C4" s="22">
        <f>IFERROR(MEDIAN(_xlfn.FILTER('Unified_Risk_Assessment'!S2:S200,ISNUMBER(VALUE('Unified_Risk_Assessment'!S2:S200)))),"")</f>
        <v>8.14343253286583E7</v>
      </c>
      <c r="D4" s="22">
        <f>IFERROR(STDEV(_xlfn.FILTER('Unified_Risk_Assessment'!S2:S200,ISNUMBER(VALUE('Unified_Risk_Assessment'!S2:S200)))),"")</f>
        <v>2.5115836742432E8</v>
      </c>
      <c r="E4" s="72">
        <f t="shared" si="3"/>
        <v>0.75</v>
      </c>
      <c r="F4" s="73">
        <f t="shared" si="4"/>
        <v>0.9926</v>
      </c>
      <c r="J4" s="17">
        <v>3.0</v>
      </c>
      <c r="K4" s="74">
        <v>1.80870711872811E7</v>
      </c>
      <c r="M4" s="35" t="s">
        <v>77</v>
      </c>
      <c r="N4" s="75">
        <f>IF(COUNT($K$2:$K$5001)=0,"",PERCENTILE($K$2:$K$5001,0.995))</f>
        <v>6.9807300065963E8</v>
      </c>
    </row>
    <row r="5" customHeight="1" ht="21.0">
      <c r="A5" s="62">
        <v>5000000.0</v>
      </c>
      <c r="B5" s="22">
        <f>IFERROR(AVERAGE(_xlfn.FILTER('Unified_Risk_Assessment'!S2:S200,'Unified_Risk_Assessment'!S2:S200&lt;&gt;"",NOT(ISERROR('Unified_Risk_Assessment'!S2:S200)),ISNUMBER('Unified_Risk_Assessment'!S2:S200))),"")</f>
        <v>1.7202656329995E8</v>
      </c>
      <c r="C5" s="22">
        <f>IFERROR(MEDIAN(_xlfn.FILTER('Unified_Risk_Assessment'!S2:S200,ISNUMBER(VALUE('Unified_Risk_Assessment'!S2:S200)))),"")</f>
        <v>8.14343253286583E7</v>
      </c>
      <c r="D5" s="77">
        <f>IFERROR(STDEV(_xlfn.FILTER('Unified_Risk_Assessment'!S2:S200,ISNUMBER(VALUE('Unified_Risk_Assessment'!S2:S200)))),"")</f>
        <v>2.5115836742432E8</v>
      </c>
      <c r="E5" s="72">
        <f t="shared" si="3"/>
        <v>0.75</v>
      </c>
      <c r="F5" s="73">
        <f t="shared" si="4"/>
        <v>0.9416</v>
      </c>
      <c r="J5" s="17">
        <v>4.0</v>
      </c>
      <c r="K5" s="74">
        <v>2.45730174404754E7</v>
      </c>
      <c r="M5" s="78" t="s">
        <v>78</v>
      </c>
      <c r="N5" s="75">
        <f>IF(COUNT($K$2:$K$5001)=0,"",AVERAGEIF($K$2:$K$5001,"&gt;="&amp;PERCENTILE($K$2:$K$5001,0.95),$K$2:$K$5001))</f>
        <v>4.46977303812794E8</v>
      </c>
    </row>
    <row r="6" customHeight="1" ht="21.0">
      <c r="A6" s="62">
        <v>3.0E7</v>
      </c>
      <c r="B6" s="22">
        <f>IFERROR(AVERAGE(_xlfn.FILTER('Unified_Risk_Assessment'!S2:S200,'Unified_Risk_Assessment'!S2:S200&lt;&gt;"",NOT(ISERROR('Unified_Risk_Assessment'!S2:S200)),ISNUMBER('Unified_Risk_Assessment'!S2:S200))),"")</f>
        <v>1.7202656329995E8</v>
      </c>
      <c r="C6" s="22">
        <f>IFERROR(MEDIAN(_xlfn.FILTER('Unified_Risk_Assessment'!S2:S200,ISNUMBER(VALUE('Unified_Risk_Assessment'!S2:S200)))),"")</f>
        <v>8.14343253286583E7</v>
      </c>
      <c r="D6" s="22">
        <f>IFERROR(STDEV(_xlfn.FILTER('Unified_Risk_Assessment'!S2:S200,ISNUMBER(VALUE('Unified_Risk_Assessment'!S2:S200)))),"")</f>
        <v>2.5115836742432E8</v>
      </c>
      <c r="E6" s="72">
        <f t="shared" si="3"/>
        <v>0.71</v>
      </c>
      <c r="F6" s="73">
        <f t="shared" si="4"/>
        <v>0.5506</v>
      </c>
      <c r="J6" s="17">
        <v>5.0</v>
      </c>
      <c r="K6" s="74">
        <v>2.1860393767537E7</v>
      </c>
      <c r="M6" s="78" t="s">
        <v>79</v>
      </c>
      <c r="N6" s="75">
        <f>IF(COUNT($K$2:$K$5001)=0,"",AVERAGEIF($K$2:$K$5001,"&gt;="&amp;PERCENTILE($K$2:$K$5001,0.99),$K$2:$K$5001))</f>
        <v>8.70353392894602E8</v>
      </c>
    </row>
    <row r="7" customHeight="1" ht="21.0">
      <c r="A7" s="62">
        <v>5.0E7</v>
      </c>
      <c r="B7" s="22">
        <f>IFERROR(AVERAGE(_xlfn.FILTER('Unified_Risk_Assessment'!S2:S200,'Unified_Risk_Assessment'!S2:S200&lt;&gt;"",NOT(ISERROR('Unified_Risk_Assessment'!S2:S200)),ISNUMBER('Unified_Risk_Assessment'!S2:S200))),"")</f>
        <v>1.7202656329995E8</v>
      </c>
      <c r="C7" s="22">
        <v>8.1434325E7</v>
      </c>
      <c r="D7" s="22">
        <f>IFERROR(STDEV(_xlfn.FILTER('Unified_Risk_Assessment'!S2:S200,ISNUMBER(VALUE('Unified_Risk_Assessment'!S2:S200)))),"")</f>
        <v>2.5115836742432E8</v>
      </c>
      <c r="E7" s="72">
        <f t="shared" si="3"/>
        <v>0.69</v>
      </c>
      <c r="F7" s="73">
        <f t="shared" si="4"/>
        <v>0.3864</v>
      </c>
      <c r="J7" s="17">
        <v>6.0</v>
      </c>
      <c r="K7" s="74">
        <v>2.26597405442421E7</v>
      </c>
    </row>
    <row r="8" customHeight="1" ht="21.0">
      <c r="A8" s="79">
        <v>6.0E7</v>
      </c>
      <c r="B8" s="22">
        <f>IFERROR(AVERAGE(_xlfn.FILTER('Unified_Risk_Assessment'!S2:S200,'Unified_Risk_Assessment'!S2:S200&lt;&gt;"",NOT(ISERROR('Unified_Risk_Assessment'!S2:S200)),ISNUMBER('Unified_Risk_Assessment'!S2:S200))),"")</f>
        <v>1.7202656329995E8</v>
      </c>
      <c r="C8" s="22">
        <v>8.1434325E7</v>
      </c>
      <c r="D8" s="22">
        <f>IFERROR(STDEV(_xlfn.FILTER('Unified_Risk_Assessment'!S2:S200,ISNUMBER(VALUE('Unified_Risk_Assessment'!S2:S200)))),"")</f>
        <v>2.5115836742432E8</v>
      </c>
      <c r="E8" s="72">
        <f t="shared" si="3"/>
        <v>0.67</v>
      </c>
      <c r="F8" s="73">
        <f t="shared" si="4"/>
        <v>0.33</v>
      </c>
      <c r="J8" s="17">
        <v>7.0</v>
      </c>
      <c r="K8" s="74">
        <v>7.59696158582251E7</v>
      </c>
    </row>
    <row r="9" customHeight="1" ht="21.0">
      <c r="A9" s="62" t="s">
        <v>80</v>
      </c>
      <c r="B9" s="22">
        <f>IFERROR(AVERAGE(_xlfn.FILTER('Unified_Risk_Assessment'!S2:S200,'Unified_Risk_Assessment'!S2:S200&lt;&gt;"",NOT(ISERROR('Unified_Risk_Assessment'!S2:S200)),ISNUMBER('Unified_Risk_Assessment'!S2:S200))),"")</f>
        <v>1.7202656329995E8</v>
      </c>
      <c r="C9" s="22">
        <v>8.1434325E7</v>
      </c>
      <c r="D9" s="22">
        <f>IFERROR(STDEV(_xlfn.FILTER('Unified_Risk_Assessment'!S2:S200,ISNUMBER(VALUE('Unified_Risk_Assessment'!S2:S200)))),"")</f>
        <v>2.5115836742432E8</v>
      </c>
      <c r="E9" s="72">
        <f>IF(OR(A8="",B8="",D8=""),"",ROUND(1-0.5*(1+ERF((A8-B8)/(D8*SQRT(2)))),2))</f>
        <v>0.67</v>
      </c>
      <c r="F9" s="73">
        <f t="shared" si="4"/>
        <v>0.0</v>
      </c>
      <c r="J9" s="17">
        <v>8.0</v>
      </c>
      <c r="K9" s="74">
        <v>2.18844338309873E8</v>
      </c>
    </row>
    <row r="10" customHeight="1" ht="21.0">
      <c r="A10" s="80"/>
      <c r="G10" s="81">
        <f>LN($B$2)-0.5*LN(1+$D$2^2/$B$2^2)</f>
        <v>18.3923885573073</v>
      </c>
      <c r="J10" s="17">
        <v>9.0</v>
      </c>
      <c r="K10" s="74">
        <v>2.76468987801244E7</v>
      </c>
      <c r="M10" s="23" t="s">
        <v>81</v>
      </c>
    </row>
    <row r="11" customHeight="1" ht="21.0">
      <c r="G11" s="81">
        <f>SQRT(LN(1+$D$2^2/$B$2^2))</f>
        <v>1.0684295983699</v>
      </c>
      <c r="J11" s="17">
        <v>10.0</v>
      </c>
      <c r="K11" s="74">
        <v>1.0549311569869E8</v>
      </c>
    </row>
    <row r="12" customHeight="1" ht="21.0">
      <c r="J12" s="17">
        <v>11.0</v>
      </c>
      <c r="K12" s="74">
        <v>6.2623002501514E7</v>
      </c>
    </row>
    <row r="13" customHeight="1" ht="21.0">
      <c r="J13" s="17">
        <v>12.0</v>
      </c>
      <c r="K13" s="74">
        <v>1.0266670869364E8</v>
      </c>
    </row>
    <row r="14" customHeight="1" ht="21.0">
      <c r="J14" s="17">
        <v>13.0</v>
      </c>
      <c r="K14" s="74">
        <v>1.25752462886499E7</v>
      </c>
    </row>
    <row r="15" customHeight="1" ht="21.0">
      <c r="J15" s="17">
        <v>14.0</v>
      </c>
      <c r="K15" s="74">
        <v>1.69467455678974E8</v>
      </c>
    </row>
    <row r="16" customHeight="1" ht="21.0">
      <c r="J16" s="17">
        <v>15.0</v>
      </c>
      <c r="K16" s="74">
        <v>2.99485102084373E7</v>
      </c>
    </row>
    <row r="17" customHeight="1" ht="21.0">
      <c r="J17" s="17">
        <v>16.0</v>
      </c>
      <c r="K17" s="74">
        <v>4061575.24079654</v>
      </c>
    </row>
    <row r="18" customHeight="1" ht="21.0">
      <c r="J18" s="17">
        <v>17.0</v>
      </c>
      <c r="K18" s="74">
        <v>3.00139392960479E7</v>
      </c>
    </row>
    <row r="19" customHeight="1" ht="21.0">
      <c r="J19" s="17">
        <v>18.0</v>
      </c>
      <c r="K19" s="74">
        <v>1475698.2467937</v>
      </c>
    </row>
    <row r="20" customHeight="1" ht="21.0">
      <c r="J20" s="17">
        <v>19.0</v>
      </c>
      <c r="K20" s="74">
        <v>9.820475408427E7</v>
      </c>
    </row>
    <row r="21" customHeight="1" ht="21.0">
      <c r="J21" s="17">
        <v>20.0</v>
      </c>
      <c r="K21" s="74">
        <v>3.47432069448212E7</v>
      </c>
    </row>
    <row r="22" customHeight="1" ht="21.0">
      <c r="J22" s="17">
        <v>21.0</v>
      </c>
      <c r="K22" s="74">
        <v>1.90680006922112E7</v>
      </c>
    </row>
    <row r="23" customHeight="1" ht="21.0">
      <c r="J23" s="17">
        <v>22.0</v>
      </c>
      <c r="K23" s="74">
        <v>2.98601943145087E8</v>
      </c>
    </row>
    <row r="24" customHeight="1" ht="21.0">
      <c r="J24" s="17">
        <v>23.0</v>
      </c>
      <c r="K24" s="74">
        <v>4605769.71383239</v>
      </c>
    </row>
    <row r="25" customHeight="1" ht="21.0">
      <c r="J25" s="17">
        <v>24.0</v>
      </c>
      <c r="K25" s="74">
        <v>2185004.82463034</v>
      </c>
    </row>
    <row r="26" customHeight="1" ht="21.0">
      <c r="J26" s="17">
        <v>25.0</v>
      </c>
      <c r="K26" s="74">
        <v>3648006.19938961</v>
      </c>
    </row>
    <row r="27" customHeight="1" ht="21.0">
      <c r="J27" s="17">
        <v>26.0</v>
      </c>
      <c r="K27" s="74">
        <v>3.40255764966036E7</v>
      </c>
    </row>
    <row r="28" customHeight="1" ht="21.0">
      <c r="J28" s="17">
        <v>27.0</v>
      </c>
      <c r="K28" s="74">
        <v>4.13525381499933E7</v>
      </c>
    </row>
    <row r="29" customHeight="1" ht="21.0">
      <c r="J29" s="17">
        <v>28.0</v>
      </c>
      <c r="K29" s="74">
        <v>1.05630526684957E7</v>
      </c>
    </row>
    <row r="30" customHeight="1" ht="21.0">
      <c r="J30" s="17">
        <v>29.0</v>
      </c>
      <c r="K30" s="74">
        <v>4.72630761169709E7</v>
      </c>
    </row>
    <row r="31" customHeight="1" ht="21.0">
      <c r="J31" s="17">
        <v>30.0</v>
      </c>
      <c r="K31" s="74">
        <v>7288088.52800754</v>
      </c>
    </row>
    <row r="32" customHeight="1" ht="21.0">
      <c r="J32" s="17">
        <v>31.0</v>
      </c>
      <c r="K32" s="74">
        <v>1266440.85211191</v>
      </c>
    </row>
    <row r="33" customHeight="1" ht="21.0">
      <c r="J33" s="17">
        <v>32.0</v>
      </c>
      <c r="K33" s="74">
        <v>7.18557262421992E7</v>
      </c>
    </row>
    <row r="34" customHeight="1" ht="21.0">
      <c r="J34" s="17">
        <v>33.0</v>
      </c>
      <c r="K34" s="74">
        <v>3945091.5475526</v>
      </c>
    </row>
    <row r="35" customHeight="1" ht="21.0">
      <c r="J35" s="17">
        <v>34.0</v>
      </c>
      <c r="K35" s="74">
        <v>4.28746135500824E7</v>
      </c>
    </row>
    <row r="36" customHeight="1" ht="21.0">
      <c r="J36" s="17">
        <v>35.0</v>
      </c>
      <c r="K36" s="74">
        <v>2.1071566251983E7</v>
      </c>
    </row>
    <row r="37" customHeight="1" ht="21.0">
      <c r="J37" s="17">
        <v>36.0</v>
      </c>
      <c r="K37" s="74">
        <v>4.07853668212862E7</v>
      </c>
    </row>
    <row r="38" customHeight="1" ht="21.0">
      <c r="J38" s="17">
        <v>37.0</v>
      </c>
      <c r="K38" s="74">
        <v>3.99813882703951E7</v>
      </c>
    </row>
    <row r="39" customHeight="1" ht="21.0">
      <c r="J39" s="17">
        <v>38.0</v>
      </c>
      <c r="K39" s="74">
        <v>8.0549378441009E7</v>
      </c>
    </row>
    <row r="40" customHeight="1" ht="21.0">
      <c r="J40" s="17">
        <v>39.0</v>
      </c>
      <c r="K40" s="74">
        <v>1.08925803567847E7</v>
      </c>
    </row>
    <row r="41" customHeight="1" ht="21.0">
      <c r="J41" s="17">
        <v>40.0</v>
      </c>
      <c r="K41" s="74">
        <v>1.09912290755877E7</v>
      </c>
    </row>
    <row r="42" customHeight="1" ht="21.0">
      <c r="J42" s="17">
        <v>41.0</v>
      </c>
      <c r="K42" s="74">
        <v>1.15911339873825E8</v>
      </c>
    </row>
    <row r="43" customHeight="1" ht="21.0">
      <c r="J43" s="17">
        <v>42.0</v>
      </c>
      <c r="K43" s="74">
        <v>9.0117831325485E7</v>
      </c>
    </row>
    <row r="44" customHeight="1" ht="21.0">
      <c r="J44" s="17">
        <v>43.0</v>
      </c>
      <c r="K44" s="74">
        <v>2.09494817825852E7</v>
      </c>
    </row>
    <row r="45" customHeight="1" ht="21.0">
      <c r="J45" s="17">
        <v>44.0</v>
      </c>
      <c r="K45" s="74">
        <v>8066605.50949256</v>
      </c>
    </row>
    <row r="46" customHeight="1" ht="21.0">
      <c r="J46" s="17">
        <v>45.0</v>
      </c>
      <c r="K46" s="74">
        <v>2.9505734916028E7</v>
      </c>
    </row>
    <row r="47" customHeight="1" ht="21.0">
      <c r="J47" s="17">
        <v>46.0</v>
      </c>
      <c r="K47" s="74">
        <v>3046899.05038229</v>
      </c>
    </row>
    <row r="48" customHeight="1" ht="21.0">
      <c r="J48" s="17">
        <v>47.0</v>
      </c>
      <c r="K48" s="74">
        <v>1.00878171678349E8</v>
      </c>
    </row>
    <row r="49" customHeight="1" ht="21.0">
      <c r="J49" s="17">
        <v>48.0</v>
      </c>
      <c r="K49" s="74">
        <v>3.67093873619506E7</v>
      </c>
    </row>
    <row r="50" customHeight="1" ht="21.0">
      <c r="J50" s="17">
        <v>49.0</v>
      </c>
      <c r="K50" s="74">
        <v>7.6714058465825E7</v>
      </c>
    </row>
    <row r="51" customHeight="1" ht="21.0">
      <c r="J51" s="17">
        <v>50.0</v>
      </c>
      <c r="K51" s="74">
        <v>5.44739861884487E7</v>
      </c>
    </row>
    <row r="52" customHeight="1" ht="21.0">
      <c r="J52" s="17">
        <v>51.0</v>
      </c>
      <c r="K52" s="74">
        <v>2.8640400881161E7</v>
      </c>
    </row>
    <row r="53" customHeight="1" ht="21.0">
      <c r="J53" s="17">
        <v>52.0</v>
      </c>
      <c r="K53" s="74">
        <v>6259506.58533</v>
      </c>
    </row>
    <row r="54" customHeight="1" ht="21.0">
      <c r="J54" s="17">
        <v>53.0</v>
      </c>
      <c r="K54" s="74">
        <v>2.90432255219279E7</v>
      </c>
    </row>
    <row r="55" customHeight="1" ht="21.0">
      <c r="J55" s="17">
        <v>54.0</v>
      </c>
      <c r="K55" s="74">
        <v>5.14824900276944E7</v>
      </c>
    </row>
    <row r="56" customHeight="1" ht="21.0">
      <c r="J56" s="17">
        <v>55.0</v>
      </c>
      <c r="K56" s="74">
        <v>1.98793072596221E7</v>
      </c>
    </row>
    <row r="57" customHeight="1" ht="21.0">
      <c r="J57" s="17">
        <v>56.0</v>
      </c>
      <c r="K57" s="74">
        <v>2.09356746506656E8</v>
      </c>
    </row>
    <row r="58" customHeight="1" ht="21.0">
      <c r="J58" s="17">
        <v>57.0</v>
      </c>
      <c r="K58" s="74">
        <v>4.4997155777934E7</v>
      </c>
    </row>
    <row r="59" customHeight="1" ht="21.0">
      <c r="J59" s="17">
        <v>58.0</v>
      </c>
      <c r="K59" s="74">
        <v>1.43685902088407E8</v>
      </c>
    </row>
    <row r="60" customHeight="1" ht="21.0">
      <c r="J60" s="17">
        <v>59.0</v>
      </c>
      <c r="K60" s="74">
        <v>6.51166613419895E7</v>
      </c>
    </row>
    <row r="61" customHeight="1" ht="21.0">
      <c r="J61" s="17">
        <v>60.0</v>
      </c>
      <c r="K61" s="74">
        <v>1.0073291098652E8</v>
      </c>
    </row>
    <row r="62" customHeight="1" ht="21.0">
      <c r="J62" s="17">
        <v>61.0</v>
      </c>
      <c r="K62" s="74">
        <v>6.51369826557132E7</v>
      </c>
    </row>
    <row r="63" customHeight="1" ht="21.0">
      <c r="J63" s="17">
        <v>62.0</v>
      </c>
      <c r="K63" s="74">
        <v>1.63520524588001E7</v>
      </c>
    </row>
    <row r="64" customHeight="1" ht="21.0">
      <c r="J64" s="17">
        <v>63.0</v>
      </c>
      <c r="K64" s="74">
        <v>1.41220457189414E7</v>
      </c>
    </row>
    <row r="65" customHeight="1" ht="21.0">
      <c r="J65" s="17">
        <v>64.0</v>
      </c>
      <c r="K65" s="74">
        <v>2.31320194433506E7</v>
      </c>
    </row>
    <row r="66" customHeight="1" ht="21.0">
      <c r="J66" s="17">
        <v>65.0</v>
      </c>
      <c r="K66" s="74">
        <v>4.45973402820614E7</v>
      </c>
    </row>
    <row r="67" customHeight="1" ht="21.0">
      <c r="J67" s="17">
        <v>66.0</v>
      </c>
      <c r="K67" s="74">
        <v>8.01774561605596E7</v>
      </c>
    </row>
    <row r="68" customHeight="1" ht="21.0">
      <c r="J68" s="17">
        <v>67.0</v>
      </c>
      <c r="K68" s="74">
        <v>3650224.37471509</v>
      </c>
    </row>
    <row r="69" customHeight="1" ht="21.0">
      <c r="J69" s="17">
        <v>68.0</v>
      </c>
      <c r="K69" s="74">
        <v>8.65072801699254E7</v>
      </c>
    </row>
    <row r="70" customHeight="1" ht="21.0">
      <c r="J70" s="17">
        <v>69.0</v>
      </c>
      <c r="K70" s="74">
        <v>1.52660417107305E8</v>
      </c>
    </row>
    <row r="71" customHeight="1" ht="21.0">
      <c r="J71" s="17">
        <v>70.0</v>
      </c>
      <c r="K71" s="74">
        <v>3.96354679765967E7</v>
      </c>
    </row>
    <row r="72" customHeight="1" ht="21.0">
      <c r="J72" s="17">
        <v>71.0</v>
      </c>
      <c r="K72" s="74">
        <v>2.78727104573803E7</v>
      </c>
    </row>
    <row r="73" customHeight="1" ht="21.0">
      <c r="J73" s="17">
        <v>72.0</v>
      </c>
      <c r="K73" s="74">
        <v>2.12704713814052E8</v>
      </c>
    </row>
    <row r="74" customHeight="1" ht="21.0">
      <c r="J74" s="17">
        <v>73.0</v>
      </c>
      <c r="K74" s="74">
        <v>5.13374857292986E7</v>
      </c>
    </row>
    <row r="75" customHeight="1" ht="21.0">
      <c r="J75" s="17">
        <v>74.0</v>
      </c>
      <c r="K75" s="74">
        <v>2.02743490951486E7</v>
      </c>
    </row>
    <row r="76" customHeight="1" ht="21.0">
      <c r="J76" s="17">
        <v>75.0</v>
      </c>
      <c r="K76" s="74">
        <v>7.98304569754834E7</v>
      </c>
    </row>
    <row r="77" customHeight="1" ht="21.0">
      <c r="J77" s="17">
        <v>76.0</v>
      </c>
      <c r="K77" s="74">
        <v>1.4198232863538E7</v>
      </c>
    </row>
    <row r="78" customHeight="1" ht="21.0">
      <c r="J78" s="17">
        <v>77.0</v>
      </c>
      <c r="K78" s="74">
        <v>1.77684351534849E7</v>
      </c>
    </row>
    <row r="79" customHeight="1" ht="21.0">
      <c r="J79" s="17">
        <v>78.0</v>
      </c>
      <c r="K79" s="74">
        <v>4.92258705595333E7</v>
      </c>
    </row>
    <row r="80" customHeight="1" ht="21.0">
      <c r="J80" s="17">
        <v>79.0</v>
      </c>
      <c r="K80" s="74">
        <v>3.22066238010639E7</v>
      </c>
    </row>
    <row r="81" customHeight="1" ht="21.0">
      <c r="J81" s="17">
        <v>80.0</v>
      </c>
      <c r="K81" s="74">
        <v>2665573.61637693</v>
      </c>
    </row>
    <row r="82" customHeight="1" ht="21.0">
      <c r="J82" s="17">
        <v>81.0</v>
      </c>
      <c r="K82" s="74">
        <v>1.42838273198783E7</v>
      </c>
    </row>
    <row r="83" customHeight="1" ht="21.0">
      <c r="J83" s="17">
        <v>82.0</v>
      </c>
      <c r="K83" s="74">
        <v>2.0700750421635E7</v>
      </c>
    </row>
    <row r="84" customHeight="1" ht="21.0">
      <c r="J84" s="17">
        <v>83.0</v>
      </c>
      <c r="K84" s="74">
        <v>5091999.0137895</v>
      </c>
    </row>
    <row r="85" customHeight="1" ht="21.0">
      <c r="J85" s="17">
        <v>84.0</v>
      </c>
      <c r="K85" s="74">
        <v>1.19574540387127E8</v>
      </c>
    </row>
    <row r="86" customHeight="1" ht="21.0">
      <c r="J86" s="17">
        <v>85.0</v>
      </c>
      <c r="K86" s="74">
        <v>1.27154770686527E7</v>
      </c>
    </row>
    <row r="87" customHeight="1" ht="21.0">
      <c r="J87" s="17">
        <v>86.0</v>
      </c>
      <c r="K87" s="74">
        <v>2.3630488406764E7</v>
      </c>
    </row>
    <row r="88" customHeight="1" ht="21.0">
      <c r="J88" s="17">
        <v>87.0</v>
      </c>
      <c r="K88" s="74">
        <v>2.0290205262003E7</v>
      </c>
    </row>
    <row r="89" customHeight="1" ht="21.0">
      <c r="J89" s="17">
        <v>88.0</v>
      </c>
      <c r="K89" s="74">
        <v>2.49474713749903E7</v>
      </c>
    </row>
    <row r="90" customHeight="1" ht="21.0">
      <c r="J90" s="17">
        <v>89.0</v>
      </c>
      <c r="K90" s="74">
        <v>6.92880782840643E7</v>
      </c>
    </row>
    <row r="91" customHeight="1" ht="21.0">
      <c r="J91" s="17">
        <v>90.0</v>
      </c>
      <c r="K91" s="74">
        <v>9.8812081093914E7</v>
      </c>
    </row>
    <row r="92" customHeight="1" ht="21.0">
      <c r="J92" s="17">
        <v>91.0</v>
      </c>
      <c r="K92" s="74">
        <v>9.07230108855156E7</v>
      </c>
    </row>
    <row r="93" customHeight="1" ht="21.0">
      <c r="J93" s="17">
        <v>92.0</v>
      </c>
      <c r="K93" s="74">
        <v>5.7814748089216E7</v>
      </c>
    </row>
    <row r="94" customHeight="1" ht="21.0">
      <c r="J94" s="17">
        <v>93.0</v>
      </c>
      <c r="K94" s="74">
        <v>8.30702233189384E7</v>
      </c>
    </row>
    <row r="95" customHeight="1" ht="21.0">
      <c r="J95" s="17">
        <v>94.0</v>
      </c>
      <c r="K95" s="74">
        <v>3.09838332781991E7</v>
      </c>
    </row>
    <row r="96" customHeight="1" ht="21.0">
      <c r="J96" s="17">
        <v>95.0</v>
      </c>
      <c r="K96" s="74">
        <v>3752198.10846</v>
      </c>
    </row>
    <row r="97" customHeight="1" ht="21.0">
      <c r="J97" s="17">
        <v>96.0</v>
      </c>
      <c r="K97" s="74">
        <v>8948491.27745386</v>
      </c>
    </row>
    <row r="98" customHeight="1" ht="21.0">
      <c r="J98" s="17">
        <v>97.0</v>
      </c>
      <c r="K98" s="74">
        <v>7.66783268033814E7</v>
      </c>
    </row>
    <row r="99" customHeight="1" ht="21.0">
      <c r="J99" s="17">
        <v>98.0</v>
      </c>
      <c r="K99" s="74">
        <v>4.20347112357023E7</v>
      </c>
    </row>
    <row r="100" customHeight="1" ht="21.0">
      <c r="J100" s="17">
        <v>99.0</v>
      </c>
      <c r="K100" s="74">
        <v>1.17980831968686E7</v>
      </c>
    </row>
    <row r="101" customHeight="1" ht="21.0">
      <c r="J101" s="17">
        <v>100.0</v>
      </c>
      <c r="K101" s="74">
        <v>3.75445867711527E7</v>
      </c>
    </row>
    <row r="102" customHeight="1" ht="21.0">
      <c r="J102" s="17">
        <v>101.0</v>
      </c>
      <c r="K102" s="74">
        <v>2.52813637993322E7</v>
      </c>
    </row>
    <row r="103" customHeight="1" ht="21.0">
      <c r="J103" s="17">
        <v>102.0</v>
      </c>
      <c r="K103" s="74">
        <v>2.0756214517466E7</v>
      </c>
    </row>
    <row r="104" customHeight="1" ht="21.0">
      <c r="J104" s="17">
        <v>103.0</v>
      </c>
      <c r="K104" s="74">
        <v>8031616.26720037</v>
      </c>
    </row>
    <row r="105" customHeight="1" ht="21.0">
      <c r="J105" s="17">
        <v>104.0</v>
      </c>
      <c r="K105" s="74">
        <v>8.48122083199448E7</v>
      </c>
    </row>
    <row r="106" customHeight="1" ht="21.0">
      <c r="J106" s="17">
        <v>105.0</v>
      </c>
      <c r="K106" s="74">
        <v>3.95366572866312E7</v>
      </c>
    </row>
    <row r="107" customHeight="1" ht="21.0">
      <c r="J107" s="17">
        <v>106.0</v>
      </c>
      <c r="K107" s="74">
        <v>2.50008940027776E7</v>
      </c>
    </row>
    <row r="108" customHeight="1" ht="21.0">
      <c r="J108" s="17">
        <v>107.0</v>
      </c>
      <c r="K108" s="74">
        <v>7466856.40770731</v>
      </c>
    </row>
    <row r="109" customHeight="1" ht="21.0">
      <c r="J109" s="17">
        <v>108.0</v>
      </c>
      <c r="K109" s="74">
        <v>8.32202948895964E7</v>
      </c>
    </row>
    <row r="110" customHeight="1" ht="21.0">
      <c r="J110" s="17">
        <v>109.0</v>
      </c>
      <c r="K110" s="74">
        <v>2.5328346787642E7</v>
      </c>
    </row>
    <row r="111" customHeight="1" ht="21.0">
      <c r="J111" s="17">
        <v>110.0</v>
      </c>
      <c r="K111" s="74">
        <v>2.08861738421023E7</v>
      </c>
    </row>
    <row r="112" customHeight="1" ht="21.0">
      <c r="J112" s="17">
        <v>111.0</v>
      </c>
      <c r="K112" s="74">
        <v>2.55707882854589E7</v>
      </c>
    </row>
    <row r="113" customHeight="1" ht="21.0">
      <c r="J113" s="17">
        <v>112.0</v>
      </c>
      <c r="K113" s="74">
        <v>2.68112551252152E8</v>
      </c>
    </row>
    <row r="114" customHeight="1" ht="21.0">
      <c r="J114" s="17">
        <v>113.0</v>
      </c>
      <c r="K114" s="74">
        <v>1.32476783678889E7</v>
      </c>
    </row>
    <row r="115" customHeight="1" ht="21.0">
      <c r="J115" s="17">
        <v>114.0</v>
      </c>
      <c r="K115" s="74">
        <v>7.80828946668966E7</v>
      </c>
    </row>
    <row r="116" customHeight="1" ht="21.0">
      <c r="J116" s="17">
        <v>115.0</v>
      </c>
      <c r="K116" s="74">
        <v>3133194.27118302</v>
      </c>
    </row>
    <row r="117" customHeight="1" ht="21.0">
      <c r="J117" s="17">
        <v>116.0</v>
      </c>
      <c r="K117" s="74">
        <v>1.56820969208398E7</v>
      </c>
    </row>
    <row r="118" customHeight="1" ht="21.0">
      <c r="J118" s="17">
        <v>117.0</v>
      </c>
      <c r="K118" s="74">
        <v>4.34941200676375E7</v>
      </c>
    </row>
    <row r="119" customHeight="1" ht="21.0">
      <c r="J119" s="17">
        <v>118.0</v>
      </c>
      <c r="K119" s="74">
        <v>1.2914223112187E7</v>
      </c>
    </row>
    <row r="120" customHeight="1" ht="21.0">
      <c r="J120" s="17">
        <v>119.0</v>
      </c>
      <c r="K120" s="74">
        <v>3.362500263126E8</v>
      </c>
    </row>
    <row r="121" customHeight="1" ht="21.0">
      <c r="J121" s="17">
        <v>120.0</v>
      </c>
      <c r="K121" s="74">
        <v>3.69159892417782E7</v>
      </c>
    </row>
    <row r="122" customHeight="1" ht="21.0">
      <c r="J122" s="17">
        <v>121.0</v>
      </c>
      <c r="K122" s="74">
        <v>1.86778341500732E8</v>
      </c>
    </row>
    <row r="123" customHeight="1" ht="21.0">
      <c r="J123" s="17">
        <v>122.0</v>
      </c>
      <c r="K123" s="74">
        <v>5.64592509985503E7</v>
      </c>
    </row>
    <row r="124" customHeight="1" ht="21.0">
      <c r="J124" s="17">
        <v>123.0</v>
      </c>
      <c r="K124" s="74">
        <v>6627906.6473209</v>
      </c>
    </row>
    <row r="125" customHeight="1" ht="21.0">
      <c r="J125" s="17">
        <v>124.0</v>
      </c>
      <c r="K125" s="74">
        <v>3.18204535603412E7</v>
      </c>
    </row>
    <row r="126" customHeight="1" ht="21.0">
      <c r="J126" s="17">
        <v>125.0</v>
      </c>
      <c r="K126" s="74">
        <v>9.42981799281172E7</v>
      </c>
    </row>
    <row r="127" customHeight="1" ht="21.0">
      <c r="J127" s="17">
        <v>126.0</v>
      </c>
      <c r="K127" s="74">
        <v>1.31244267043354E7</v>
      </c>
    </row>
    <row r="128" customHeight="1" ht="21.0">
      <c r="J128" s="17">
        <v>127.0</v>
      </c>
      <c r="K128" s="74">
        <v>4362246.58302397</v>
      </c>
    </row>
    <row r="129" customHeight="1" ht="21.0">
      <c r="J129" s="17">
        <v>128.0</v>
      </c>
      <c r="K129" s="74">
        <v>4.54106239651039E7</v>
      </c>
    </row>
    <row r="130" customHeight="1" ht="21.0">
      <c r="J130" s="17">
        <v>129.0</v>
      </c>
      <c r="K130" s="74">
        <v>2893705.39278828</v>
      </c>
    </row>
    <row r="131" customHeight="1" ht="21.0">
      <c r="J131" s="17">
        <v>130.0</v>
      </c>
      <c r="K131" s="74">
        <v>6.0108981680184E7</v>
      </c>
    </row>
    <row r="132" customHeight="1" ht="21.0">
      <c r="J132" s="17">
        <v>131.0</v>
      </c>
      <c r="K132" s="74">
        <v>8516818.40160252</v>
      </c>
    </row>
    <row r="133" customHeight="1" ht="21.0">
      <c r="J133" s="17">
        <v>132.0</v>
      </c>
      <c r="K133" s="74">
        <v>4.466871793797E7</v>
      </c>
    </row>
    <row r="134" customHeight="1" ht="21.0">
      <c r="J134" s="17">
        <v>133.0</v>
      </c>
      <c r="K134" s="74">
        <v>9075398.72218734</v>
      </c>
    </row>
    <row r="135" customHeight="1" ht="21.0">
      <c r="J135" s="17">
        <v>134.0</v>
      </c>
      <c r="K135" s="74">
        <v>1.7664654145737E7</v>
      </c>
    </row>
    <row r="136" customHeight="1" ht="21.0">
      <c r="J136" s="17">
        <v>135.0</v>
      </c>
      <c r="K136" s="74">
        <v>1.97371662760044E8</v>
      </c>
    </row>
    <row r="137" customHeight="1" ht="21.0">
      <c r="J137" s="17">
        <v>136.0</v>
      </c>
      <c r="K137" s="74">
        <v>6.36468060593298E7</v>
      </c>
    </row>
    <row r="138" customHeight="1" ht="21.0">
      <c r="J138" s="17">
        <v>137.0</v>
      </c>
      <c r="K138" s="74">
        <v>6475698.87711357</v>
      </c>
    </row>
    <row r="139" customHeight="1" ht="21.0">
      <c r="J139" s="17">
        <v>138.0</v>
      </c>
      <c r="K139" s="74">
        <v>2.05112624457638E8</v>
      </c>
    </row>
    <row r="140" customHeight="1" ht="21.0">
      <c r="J140" s="17">
        <v>139.0</v>
      </c>
      <c r="K140" s="74">
        <v>1.93334135554326E7</v>
      </c>
    </row>
    <row r="141" customHeight="1" ht="21.0">
      <c r="J141" s="17">
        <v>140.0</v>
      </c>
      <c r="K141" s="74">
        <v>1.2048666071113E7</v>
      </c>
    </row>
    <row r="142" customHeight="1" ht="21.0">
      <c r="J142" s="17">
        <v>141.0</v>
      </c>
      <c r="K142" s="74">
        <v>1.33055415492133E7</v>
      </c>
    </row>
    <row r="143" customHeight="1" ht="21.0">
      <c r="J143" s="17">
        <v>142.0</v>
      </c>
      <c r="K143" s="74">
        <v>3.3342594677534E7</v>
      </c>
    </row>
    <row r="144" customHeight="1" ht="21.0">
      <c r="J144" s="17">
        <v>143.0</v>
      </c>
      <c r="K144" s="74">
        <v>6.3808679988433E7</v>
      </c>
    </row>
    <row r="145" customHeight="1" ht="21.0">
      <c r="J145" s="17">
        <v>144.0</v>
      </c>
      <c r="K145" s="74">
        <v>8710281.19699722</v>
      </c>
    </row>
    <row r="146" customHeight="1" ht="21.0">
      <c r="J146" s="17">
        <v>145.0</v>
      </c>
      <c r="K146" s="74">
        <v>1407621.59086035</v>
      </c>
    </row>
    <row r="147" customHeight="1" ht="21.0">
      <c r="J147" s="17">
        <v>146.0</v>
      </c>
      <c r="K147" s="74">
        <v>7.6918126539353E7</v>
      </c>
    </row>
    <row r="148" customHeight="1" ht="21.0">
      <c r="J148" s="17">
        <v>147.0</v>
      </c>
      <c r="K148" s="74">
        <v>3.49086741376455E7</v>
      </c>
    </row>
    <row r="149" customHeight="1" ht="21.0">
      <c r="J149" s="17">
        <v>148.0</v>
      </c>
      <c r="K149" s="74">
        <v>2.43651333138412E7</v>
      </c>
    </row>
    <row r="150" customHeight="1" ht="21.0">
      <c r="J150" s="17">
        <v>149.0</v>
      </c>
      <c r="K150" s="74">
        <v>4.70627511086961E7</v>
      </c>
    </row>
    <row r="151" customHeight="1" ht="21.0">
      <c r="J151" s="17">
        <v>150.0</v>
      </c>
      <c r="K151" s="74">
        <v>2.18097650795369E7</v>
      </c>
    </row>
    <row r="152" customHeight="1" ht="21.0">
      <c r="J152" s="17">
        <v>151.0</v>
      </c>
      <c r="K152" s="74">
        <v>2.4276946552015E8</v>
      </c>
    </row>
    <row r="153" customHeight="1" ht="21.0">
      <c r="J153" s="17">
        <v>152.0</v>
      </c>
      <c r="K153" s="74">
        <v>4781070.0745919</v>
      </c>
    </row>
    <row r="154" customHeight="1" ht="21.0">
      <c r="J154" s="17">
        <v>153.0</v>
      </c>
      <c r="K154" s="74">
        <v>9.00212907986472E7</v>
      </c>
    </row>
    <row r="155" customHeight="1" ht="21.0">
      <c r="J155" s="17">
        <v>154.0</v>
      </c>
      <c r="K155" s="74">
        <v>6.71331450845358E8</v>
      </c>
    </row>
    <row r="156" customHeight="1" ht="21.0">
      <c r="J156" s="17">
        <v>155.0</v>
      </c>
      <c r="K156" s="74">
        <v>8401647.18106118</v>
      </c>
    </row>
    <row r="157" customHeight="1" ht="21.0">
      <c r="J157" s="17">
        <v>156.0</v>
      </c>
      <c r="K157" s="74">
        <v>7.0651578104716E7</v>
      </c>
    </row>
    <row r="158" customHeight="1" ht="21.0">
      <c r="J158" s="17">
        <v>157.0</v>
      </c>
      <c r="K158" s="74">
        <v>3.05509900518603E7</v>
      </c>
    </row>
    <row r="159" customHeight="1" ht="21.0">
      <c r="J159" s="17">
        <v>158.0</v>
      </c>
      <c r="K159" s="74">
        <v>3.67035791816202E8</v>
      </c>
    </row>
    <row r="160" customHeight="1" ht="21.0">
      <c r="J160" s="17">
        <v>159.0</v>
      </c>
      <c r="K160" s="74">
        <v>5.91246222716503E7</v>
      </c>
    </row>
    <row r="161" customHeight="1" ht="21.0">
      <c r="J161" s="17">
        <v>160.0</v>
      </c>
      <c r="K161" s="74">
        <v>1.04421355785136E8</v>
      </c>
    </row>
    <row r="162" customHeight="1" ht="21.0">
      <c r="J162" s="17">
        <v>161.0</v>
      </c>
      <c r="K162" s="74">
        <v>4.5327289631521E7</v>
      </c>
    </row>
    <row r="163" customHeight="1" ht="21.0">
      <c r="J163" s="17">
        <v>162.0</v>
      </c>
      <c r="K163" s="74">
        <v>2.76687740573153E8</v>
      </c>
    </row>
    <row r="164" customHeight="1" ht="21.0">
      <c r="J164" s="17">
        <v>163.0</v>
      </c>
      <c r="K164" s="74">
        <v>7703493.96609835</v>
      </c>
    </row>
    <row r="165" customHeight="1" ht="21.0">
      <c r="J165" s="17">
        <v>164.0</v>
      </c>
      <c r="K165" s="74">
        <v>3.63616004367563E7</v>
      </c>
    </row>
    <row r="166" customHeight="1" ht="21.0">
      <c r="J166" s="17">
        <v>165.0</v>
      </c>
      <c r="K166" s="74">
        <v>3153747.7651094</v>
      </c>
    </row>
    <row r="167" customHeight="1" ht="21.0">
      <c r="J167" s="17">
        <v>166.0</v>
      </c>
      <c r="K167" s="74">
        <v>1.83833527053734E7</v>
      </c>
    </row>
    <row r="168" customHeight="1" ht="21.0">
      <c r="J168" s="17">
        <v>167.0</v>
      </c>
      <c r="K168" s="74">
        <v>5.01714052137931E7</v>
      </c>
    </row>
    <row r="169" customHeight="1" ht="21.0">
      <c r="J169" s="17">
        <v>168.0</v>
      </c>
      <c r="K169" s="74">
        <v>3931050.82431837</v>
      </c>
    </row>
    <row r="170" customHeight="1" ht="21.0">
      <c r="J170" s="17">
        <v>169.0</v>
      </c>
      <c r="K170" s="74">
        <v>1.3033662709569E7</v>
      </c>
    </row>
    <row r="171" customHeight="1" ht="21.0">
      <c r="J171" s="17">
        <v>170.0</v>
      </c>
      <c r="K171" s="74">
        <v>5.97612815485629E7</v>
      </c>
    </row>
    <row r="172" customHeight="1" ht="21.0">
      <c r="J172" s="17">
        <v>171.0</v>
      </c>
      <c r="K172" s="74">
        <v>5.6268908483075E7</v>
      </c>
    </row>
    <row r="173" customHeight="1" ht="21.0">
      <c r="J173" s="17">
        <v>172.0</v>
      </c>
      <c r="K173" s="74">
        <v>5.50469326448181E7</v>
      </c>
    </row>
    <row r="174" customHeight="1" ht="21.0">
      <c r="J174" s="17">
        <v>173.0</v>
      </c>
      <c r="K174" s="74">
        <v>9945927.68242826</v>
      </c>
    </row>
    <row r="175" customHeight="1" ht="21.0">
      <c r="J175" s="17">
        <v>174.0</v>
      </c>
      <c r="K175" s="74">
        <v>1.26162367437768E8</v>
      </c>
    </row>
    <row r="176" customHeight="1" ht="21.0">
      <c r="J176" s="17">
        <v>175.0</v>
      </c>
      <c r="K176" s="74">
        <v>1.90687572322373E8</v>
      </c>
    </row>
    <row r="177" customHeight="1" ht="21.0">
      <c r="J177" s="17">
        <v>176.0</v>
      </c>
      <c r="K177" s="74">
        <v>8155476.2801687</v>
      </c>
    </row>
    <row r="178" customHeight="1" ht="21.0">
      <c r="J178" s="17">
        <v>177.0</v>
      </c>
      <c r="K178" s="74">
        <v>773804.1197708</v>
      </c>
    </row>
    <row r="179" customHeight="1" ht="21.0">
      <c r="J179" s="17">
        <v>178.0</v>
      </c>
      <c r="K179" s="74">
        <v>2.53458533226283E8</v>
      </c>
    </row>
    <row r="180" customHeight="1" ht="21.0">
      <c r="J180" s="17">
        <v>179.0</v>
      </c>
      <c r="K180" s="74">
        <v>2.51743386558556E7</v>
      </c>
    </row>
    <row r="181" customHeight="1" ht="21.0">
      <c r="J181" s="17">
        <v>180.0</v>
      </c>
      <c r="K181" s="74">
        <v>9.63327132958188E7</v>
      </c>
    </row>
    <row r="182" customHeight="1" ht="21.0">
      <c r="J182" s="17">
        <v>181.0</v>
      </c>
      <c r="K182" s="74">
        <v>2.63014607730915E8</v>
      </c>
    </row>
    <row r="183" customHeight="1" ht="21.0">
      <c r="J183" s="17">
        <v>182.0</v>
      </c>
      <c r="K183" s="74">
        <v>9904775.26657037</v>
      </c>
    </row>
    <row r="184" customHeight="1" ht="21.0">
      <c r="J184" s="17">
        <v>183.0</v>
      </c>
      <c r="K184" s="74">
        <v>2.57971650291906E7</v>
      </c>
    </row>
    <row r="185" customHeight="1" ht="21.0">
      <c r="J185" s="17">
        <v>184.0</v>
      </c>
      <c r="K185" s="74">
        <v>4.51475928404106E7</v>
      </c>
    </row>
    <row r="186" customHeight="1" ht="21.0">
      <c r="J186" s="17">
        <v>185.0</v>
      </c>
      <c r="K186" s="74">
        <v>6328061.7763661</v>
      </c>
    </row>
    <row r="187" customHeight="1" ht="21.0">
      <c r="J187" s="17">
        <v>186.0</v>
      </c>
      <c r="K187" s="74">
        <v>2.0246982599683E8</v>
      </c>
    </row>
    <row r="188" customHeight="1" ht="21.0">
      <c r="J188" s="17">
        <v>187.0</v>
      </c>
      <c r="K188" s="74">
        <v>5.1134151477541E7</v>
      </c>
    </row>
    <row r="189" customHeight="1" ht="21.0">
      <c r="J189" s="17">
        <v>188.0</v>
      </c>
      <c r="K189" s="74">
        <v>4.06954442203488E7</v>
      </c>
    </row>
    <row r="190" customHeight="1" ht="21.0">
      <c r="J190" s="17">
        <v>189.0</v>
      </c>
      <c r="K190" s="74">
        <v>6.84955570880168E7</v>
      </c>
    </row>
    <row r="191" customHeight="1" ht="21.0">
      <c r="J191" s="17">
        <v>190.0</v>
      </c>
      <c r="K191" s="74">
        <v>1.0692578760851E8</v>
      </c>
    </row>
    <row r="192" customHeight="1" ht="21.0">
      <c r="J192" s="17">
        <v>191.0</v>
      </c>
      <c r="K192" s="74">
        <v>2.67884601656962E7</v>
      </c>
    </row>
    <row r="193" customHeight="1" ht="21.0">
      <c r="J193" s="17">
        <v>192.0</v>
      </c>
      <c r="K193" s="74">
        <v>6.35101934879898E7</v>
      </c>
    </row>
    <row r="194" customHeight="1" ht="21.0">
      <c r="J194" s="17">
        <v>193.0</v>
      </c>
      <c r="K194" s="74">
        <v>1.87694703804356E7</v>
      </c>
    </row>
    <row r="195" customHeight="1" ht="21.0">
      <c r="J195" s="17">
        <v>194.0</v>
      </c>
      <c r="K195" s="74">
        <v>5.74770610285339E7</v>
      </c>
    </row>
    <row r="196" customHeight="1" ht="21.0">
      <c r="J196" s="17">
        <v>195.0</v>
      </c>
      <c r="K196" s="74">
        <v>6801034.31529122</v>
      </c>
    </row>
    <row r="197" customHeight="1" ht="21.0">
      <c r="J197" s="17">
        <v>196.0</v>
      </c>
      <c r="K197" s="74">
        <v>4187021.92623847</v>
      </c>
    </row>
    <row r="198" customHeight="1" ht="21.0">
      <c r="J198" s="17">
        <v>197.0</v>
      </c>
      <c r="K198" s="74">
        <v>7896418.57028064</v>
      </c>
    </row>
    <row r="199" customHeight="1" ht="21.0">
      <c r="J199" s="17">
        <v>198.0</v>
      </c>
      <c r="K199" s="74">
        <v>1.05159708832642E8</v>
      </c>
    </row>
    <row r="200" customHeight="1" ht="21.0">
      <c r="J200" s="17">
        <v>199.0</v>
      </c>
      <c r="K200" s="74">
        <v>6.14388954520541E7</v>
      </c>
    </row>
    <row r="201" customHeight="1" ht="21.0">
      <c r="J201" s="17">
        <v>200.0</v>
      </c>
      <c r="K201" s="74">
        <v>8.57541649254933E7</v>
      </c>
    </row>
    <row r="202" customHeight="1" ht="21.0">
      <c r="J202" s="17">
        <v>201.0</v>
      </c>
      <c r="K202" s="74">
        <v>3.48443003274614E7</v>
      </c>
    </row>
    <row r="203" customHeight="1" ht="21.0">
      <c r="J203" s="17">
        <v>202.0</v>
      </c>
      <c r="K203" s="74">
        <v>5.2101061267886E7</v>
      </c>
    </row>
    <row r="204" customHeight="1" ht="21.0">
      <c r="J204" s="17">
        <v>203.0</v>
      </c>
      <c r="K204" s="74">
        <v>1.20124753726321E7</v>
      </c>
    </row>
    <row r="205" customHeight="1" ht="21.0">
      <c r="J205" s="17">
        <v>204.0</v>
      </c>
      <c r="K205" s="74">
        <v>1858171.08346486</v>
      </c>
    </row>
    <row r="206" customHeight="1" ht="21.0">
      <c r="J206" s="17">
        <v>205.0</v>
      </c>
      <c r="K206" s="74">
        <v>1.25096049303503E7</v>
      </c>
    </row>
    <row r="207" customHeight="1" ht="21.0">
      <c r="J207" s="17">
        <v>206.0</v>
      </c>
      <c r="K207" s="74">
        <v>6538003.3520792</v>
      </c>
    </row>
    <row r="208" customHeight="1" ht="21.0">
      <c r="J208" s="17">
        <v>207.0</v>
      </c>
      <c r="K208" s="74">
        <v>1.82412137992192E7</v>
      </c>
    </row>
    <row r="209" customHeight="1" ht="21.0">
      <c r="J209" s="17">
        <v>208.0</v>
      </c>
      <c r="K209" s="74">
        <v>8.0970850227674E7</v>
      </c>
    </row>
    <row r="210" customHeight="1" ht="21.0">
      <c r="J210" s="17">
        <v>209.0</v>
      </c>
      <c r="K210" s="74">
        <v>2527124.87457316</v>
      </c>
    </row>
    <row r="211" customHeight="1" ht="21.0">
      <c r="J211" s="17">
        <v>210.0</v>
      </c>
      <c r="K211" s="74">
        <v>9758964.04250867</v>
      </c>
    </row>
    <row r="212" customHeight="1" ht="21.0">
      <c r="J212" s="17">
        <v>211.0</v>
      </c>
      <c r="K212" s="74">
        <v>3.57707878383E7</v>
      </c>
    </row>
    <row r="213" customHeight="1" ht="21.0">
      <c r="J213" s="17">
        <v>212.0</v>
      </c>
      <c r="K213" s="74">
        <v>2.43677411153381E8</v>
      </c>
    </row>
    <row r="214" customHeight="1" ht="21.0">
      <c r="J214" s="17">
        <v>213.0</v>
      </c>
      <c r="K214" s="74">
        <v>2.0406430124441E7</v>
      </c>
    </row>
    <row r="215" customHeight="1" ht="21.0">
      <c r="J215" s="17">
        <v>214.0</v>
      </c>
      <c r="K215" s="74">
        <v>4.32219098212503E7</v>
      </c>
    </row>
    <row r="216" customHeight="1" ht="21.0">
      <c r="J216" s="17">
        <v>215.0</v>
      </c>
      <c r="K216" s="74">
        <v>1.62746909065531E7</v>
      </c>
    </row>
    <row r="217" customHeight="1" ht="21.0">
      <c r="J217" s="17">
        <v>216.0</v>
      </c>
      <c r="K217" s="74">
        <v>6.898170915575E7</v>
      </c>
    </row>
    <row r="218" customHeight="1" ht="21.0">
      <c r="J218" s="17">
        <v>217.0</v>
      </c>
      <c r="K218" s="74">
        <v>1.41593096378883E7</v>
      </c>
    </row>
    <row r="219" customHeight="1" ht="21.0">
      <c r="J219" s="17">
        <v>218.0</v>
      </c>
      <c r="K219" s="74">
        <v>3.9074531570039E7</v>
      </c>
    </row>
    <row r="220" customHeight="1" ht="21.0">
      <c r="J220" s="17">
        <v>219.0</v>
      </c>
      <c r="K220" s="74">
        <v>2.68233287121319E7</v>
      </c>
    </row>
    <row r="221" customHeight="1" ht="21.0">
      <c r="J221" s="17">
        <v>220.0</v>
      </c>
      <c r="K221" s="74">
        <v>9.6770721365545E7</v>
      </c>
    </row>
    <row r="222" customHeight="1" ht="21.0">
      <c r="J222" s="17">
        <v>221.0</v>
      </c>
      <c r="K222" s="74">
        <v>2.52926336812093E7</v>
      </c>
    </row>
    <row r="223" customHeight="1" ht="21.0">
      <c r="J223" s="17">
        <v>222.0</v>
      </c>
      <c r="K223" s="74">
        <v>1.11829858828013E8</v>
      </c>
    </row>
    <row r="224" customHeight="1" ht="21.0">
      <c r="J224" s="17">
        <v>223.0</v>
      </c>
      <c r="K224" s="74">
        <v>5.20784640530262E7</v>
      </c>
    </row>
    <row r="225" customHeight="1" ht="21.0">
      <c r="J225" s="17">
        <v>224.0</v>
      </c>
      <c r="K225" s="74">
        <v>1.01375664716168E7</v>
      </c>
    </row>
    <row r="226" customHeight="1" ht="21.0">
      <c r="J226" s="17">
        <v>225.0</v>
      </c>
      <c r="K226" s="74">
        <v>1.39590019687964E8</v>
      </c>
    </row>
    <row r="227" customHeight="1" ht="21.0">
      <c r="J227" s="17">
        <v>226.0</v>
      </c>
      <c r="K227" s="74">
        <v>9.99762901073829E7</v>
      </c>
    </row>
    <row r="228" customHeight="1" ht="21.0">
      <c r="J228" s="17">
        <v>227.0</v>
      </c>
      <c r="K228" s="74">
        <v>6092134.02430099</v>
      </c>
    </row>
    <row r="229" customHeight="1" ht="21.0">
      <c r="J229" s="17">
        <v>228.0</v>
      </c>
      <c r="K229" s="74">
        <v>7.93847699721305E7</v>
      </c>
    </row>
    <row r="230" customHeight="1" ht="21.0">
      <c r="J230" s="17">
        <v>229.0</v>
      </c>
      <c r="K230" s="74">
        <v>4.01797923474171E7</v>
      </c>
    </row>
    <row r="231" customHeight="1" ht="21.0">
      <c r="J231" s="17">
        <v>230.0</v>
      </c>
      <c r="K231" s="74">
        <v>3710205.62588586</v>
      </c>
    </row>
    <row r="232" customHeight="1" ht="21.0">
      <c r="J232" s="17">
        <v>231.0</v>
      </c>
      <c r="K232" s="74">
        <v>4.020983689006E7</v>
      </c>
    </row>
    <row r="233" customHeight="1" ht="21.0">
      <c r="J233" s="17">
        <v>232.0</v>
      </c>
      <c r="K233" s="74">
        <v>2.85474843451109E7</v>
      </c>
    </row>
    <row r="234" customHeight="1" ht="21.0">
      <c r="J234" s="17">
        <v>233.0</v>
      </c>
      <c r="K234" s="74">
        <v>2.00206963049749E7</v>
      </c>
    </row>
    <row r="235" customHeight="1" ht="21.0">
      <c r="J235" s="17">
        <v>234.0</v>
      </c>
      <c r="K235" s="74">
        <v>1.60788652236639E7</v>
      </c>
    </row>
    <row r="236" customHeight="1" ht="21.0">
      <c r="J236" s="17">
        <v>235.0</v>
      </c>
      <c r="K236" s="74">
        <v>2.24685942212621E8</v>
      </c>
    </row>
    <row r="237" customHeight="1" ht="21.0">
      <c r="J237" s="17">
        <v>236.0</v>
      </c>
      <c r="K237" s="74">
        <v>2.14187329667403E7</v>
      </c>
    </row>
    <row r="238" customHeight="1" ht="21.0">
      <c r="J238" s="17">
        <v>237.0</v>
      </c>
      <c r="K238" s="74">
        <v>2.37326311519127E7</v>
      </c>
    </row>
    <row r="239" customHeight="1" ht="21.0">
      <c r="J239" s="17">
        <v>238.0</v>
      </c>
      <c r="K239" s="74">
        <v>2.84387700380765E7</v>
      </c>
    </row>
    <row r="240" customHeight="1" ht="21.0">
      <c r="J240" s="17">
        <v>239.0</v>
      </c>
      <c r="K240" s="74">
        <v>1.6932682268441E8</v>
      </c>
    </row>
    <row r="241" customHeight="1" ht="21.0">
      <c r="J241" s="17">
        <v>240.0</v>
      </c>
      <c r="K241" s="74">
        <v>3.49940060348312E7</v>
      </c>
    </row>
    <row r="242" customHeight="1" ht="21.0">
      <c r="J242" s="17">
        <v>241.0</v>
      </c>
      <c r="K242" s="74">
        <v>2.63930068063686E8</v>
      </c>
    </row>
    <row r="243" customHeight="1" ht="21.0">
      <c r="J243" s="17">
        <v>242.0</v>
      </c>
      <c r="K243" s="74">
        <v>1.90905405696035E7</v>
      </c>
    </row>
    <row r="244" customHeight="1" ht="21.0">
      <c r="J244" s="17">
        <v>243.0</v>
      </c>
      <c r="K244" s="74">
        <v>7768983.94677761</v>
      </c>
    </row>
    <row r="245" customHeight="1" ht="21.0">
      <c r="J245" s="17">
        <v>244.0</v>
      </c>
      <c r="K245" s="74">
        <v>7.97674111619233E7</v>
      </c>
    </row>
    <row r="246" customHeight="1" ht="21.0">
      <c r="J246" s="17">
        <v>245.0</v>
      </c>
      <c r="K246" s="74">
        <v>2.16070805049127E7</v>
      </c>
    </row>
    <row r="247" customHeight="1" ht="21.0">
      <c r="J247" s="17">
        <v>246.0</v>
      </c>
      <c r="K247" s="74">
        <v>2.34376144860873E7</v>
      </c>
    </row>
    <row r="248" customHeight="1" ht="21.0">
      <c r="J248" s="17">
        <v>247.0</v>
      </c>
      <c r="K248" s="74">
        <v>1.39311190600824E8</v>
      </c>
    </row>
    <row r="249" customHeight="1" ht="21.0">
      <c r="J249" s="17">
        <v>248.0</v>
      </c>
      <c r="K249" s="74">
        <v>2.1588807749805E7</v>
      </c>
    </row>
    <row r="250" customHeight="1" ht="21.0">
      <c r="J250" s="17">
        <v>249.0</v>
      </c>
      <c r="K250" s="74">
        <v>1.23870650222664E8</v>
      </c>
    </row>
    <row r="251" customHeight="1" ht="21.0">
      <c r="J251" s="17">
        <v>250.0</v>
      </c>
      <c r="K251" s="74">
        <v>1.64367776469685E8</v>
      </c>
    </row>
    <row r="252" customHeight="1" ht="21.0">
      <c r="J252" s="17">
        <v>251.0</v>
      </c>
      <c r="K252" s="74">
        <v>2.17011944028198E8</v>
      </c>
    </row>
    <row r="253" customHeight="1" ht="21.0">
      <c r="J253" s="17">
        <v>252.0</v>
      </c>
      <c r="K253" s="74">
        <v>7518581.09082122</v>
      </c>
    </row>
    <row r="254" customHeight="1" ht="21.0">
      <c r="J254" s="17">
        <v>253.0</v>
      </c>
      <c r="K254" s="74">
        <v>3.47510208443357E7</v>
      </c>
    </row>
    <row r="255" customHeight="1" ht="21.0">
      <c r="J255" s="17">
        <v>254.0</v>
      </c>
      <c r="K255" s="74">
        <v>3038610.9093723</v>
      </c>
    </row>
    <row r="256" customHeight="1" ht="21.0">
      <c r="J256" s="17">
        <v>255.0</v>
      </c>
      <c r="K256" s="74">
        <v>1.59052306371334E7</v>
      </c>
    </row>
    <row r="257" customHeight="1" ht="21.0">
      <c r="J257" s="17">
        <v>256.0</v>
      </c>
      <c r="K257" s="74">
        <v>1.1119285108673E7</v>
      </c>
    </row>
    <row r="258" customHeight="1" ht="21.0">
      <c r="J258" s="17">
        <v>257.0</v>
      </c>
      <c r="K258" s="74">
        <v>2.46996147138008E7</v>
      </c>
    </row>
    <row r="259" customHeight="1" ht="21.0">
      <c r="J259" s="17">
        <v>258.0</v>
      </c>
      <c r="K259" s="74">
        <v>1.09954466414531E8</v>
      </c>
    </row>
    <row r="260" customHeight="1" ht="21.0">
      <c r="J260" s="17">
        <v>259.0</v>
      </c>
      <c r="K260" s="74">
        <v>9.92195555508119E7</v>
      </c>
    </row>
    <row r="261" customHeight="1" ht="21.0">
      <c r="J261" s="17">
        <v>260.0</v>
      </c>
      <c r="K261" s="74">
        <v>6.26336340057047E7</v>
      </c>
    </row>
    <row r="262" customHeight="1" ht="21.0">
      <c r="J262" s="17">
        <v>261.0</v>
      </c>
      <c r="K262" s="74">
        <v>3.22306134375641E7</v>
      </c>
    </row>
    <row r="263" customHeight="1" ht="21.0">
      <c r="J263" s="17">
        <v>262.0</v>
      </c>
      <c r="K263" s="74">
        <v>3433590.63810899</v>
      </c>
    </row>
    <row r="264" customHeight="1" ht="21.0">
      <c r="J264" s="17">
        <v>263.0</v>
      </c>
      <c r="K264" s="74">
        <v>7.12473590544343E7</v>
      </c>
    </row>
    <row r="265" customHeight="1" ht="21.0">
      <c r="J265" s="17">
        <v>264.0</v>
      </c>
      <c r="K265" s="74">
        <v>2.12333758470493E7</v>
      </c>
    </row>
    <row r="266" customHeight="1" ht="21.0">
      <c r="J266" s="17">
        <v>265.0</v>
      </c>
      <c r="K266" s="74">
        <v>1.5035997485623E7</v>
      </c>
    </row>
    <row r="267" customHeight="1" ht="21.0">
      <c r="J267" s="17">
        <v>266.0</v>
      </c>
      <c r="K267" s="74">
        <v>5.4496048636658E7</v>
      </c>
    </row>
    <row r="268" customHeight="1" ht="21.0">
      <c r="J268" s="17">
        <v>267.0</v>
      </c>
      <c r="K268" s="74">
        <v>1.58253212333266E8</v>
      </c>
    </row>
    <row r="269" customHeight="1" ht="21.0">
      <c r="J269" s="17">
        <v>268.0</v>
      </c>
      <c r="K269" s="74">
        <v>1.80091346331923E7</v>
      </c>
    </row>
    <row r="270" customHeight="1" ht="21.0">
      <c r="J270" s="17">
        <v>269.0</v>
      </c>
      <c r="K270" s="74">
        <v>5140081.41431601</v>
      </c>
    </row>
    <row r="271" customHeight="1" ht="21.0">
      <c r="J271" s="17">
        <v>270.0</v>
      </c>
      <c r="K271" s="74">
        <v>3.1498018816698E7</v>
      </c>
    </row>
    <row r="272" customHeight="1" ht="21.0">
      <c r="J272" s="17">
        <v>271.0</v>
      </c>
      <c r="K272" s="74">
        <v>8505947.4376228</v>
      </c>
    </row>
    <row r="273" customHeight="1" ht="21.0">
      <c r="J273" s="17">
        <v>272.0</v>
      </c>
      <c r="K273" s="74">
        <v>7.60512421377464E7</v>
      </c>
    </row>
    <row r="274" customHeight="1" ht="21.0">
      <c r="J274" s="17">
        <v>273.0</v>
      </c>
      <c r="K274" s="74">
        <v>1.11870244837214E8</v>
      </c>
    </row>
    <row r="275" customHeight="1" ht="21.0">
      <c r="J275" s="17">
        <v>274.0</v>
      </c>
      <c r="K275" s="74">
        <v>6855593.18472354</v>
      </c>
    </row>
    <row r="276" customHeight="1" ht="21.0">
      <c r="J276" s="17">
        <v>275.0</v>
      </c>
      <c r="K276" s="74">
        <v>1.51558811926487E8</v>
      </c>
    </row>
    <row r="277" customHeight="1" ht="21.0">
      <c r="J277" s="17">
        <v>276.0</v>
      </c>
      <c r="K277" s="74">
        <v>1.72300970967836E7</v>
      </c>
    </row>
    <row r="278" customHeight="1" ht="21.0">
      <c r="J278" s="17">
        <v>277.0</v>
      </c>
      <c r="K278" s="74">
        <v>2.02008849114815E7</v>
      </c>
    </row>
    <row r="279" customHeight="1" ht="21.0">
      <c r="J279" s="17">
        <v>278.0</v>
      </c>
      <c r="K279" s="74">
        <v>2.7336524468214E7</v>
      </c>
    </row>
    <row r="280" customHeight="1" ht="21.0">
      <c r="J280" s="17">
        <v>279.0</v>
      </c>
      <c r="K280" s="74">
        <v>1.32812419933741E8</v>
      </c>
    </row>
    <row r="281" customHeight="1" ht="21.0">
      <c r="J281" s="17">
        <v>280.0</v>
      </c>
      <c r="K281" s="74">
        <v>3751307.55784642</v>
      </c>
    </row>
    <row r="282" customHeight="1" ht="21.0">
      <c r="J282" s="17">
        <v>281.0</v>
      </c>
      <c r="K282" s="74">
        <v>5.10725153651821E7</v>
      </c>
    </row>
    <row r="283" customHeight="1" ht="21.0">
      <c r="J283" s="17">
        <v>282.0</v>
      </c>
      <c r="K283" s="74">
        <v>3.50471660031527E7</v>
      </c>
    </row>
    <row r="284" customHeight="1" ht="21.0">
      <c r="J284" s="17">
        <v>283.0</v>
      </c>
      <c r="K284" s="74">
        <v>4.70361349960187E7</v>
      </c>
    </row>
    <row r="285" customHeight="1" ht="21.0">
      <c r="J285" s="17">
        <v>284.0</v>
      </c>
      <c r="K285" s="74">
        <v>5546542.18803776</v>
      </c>
    </row>
    <row r="286" customHeight="1" ht="21.0">
      <c r="J286" s="17">
        <v>285.0</v>
      </c>
      <c r="K286" s="74">
        <v>9.5108882356234E7</v>
      </c>
    </row>
    <row r="287" customHeight="1" ht="21.0">
      <c r="J287" s="17">
        <v>286.0</v>
      </c>
      <c r="K287" s="74">
        <v>3.5276806764706E7</v>
      </c>
    </row>
    <row r="288" customHeight="1" ht="21.0">
      <c r="J288" s="17">
        <v>287.0</v>
      </c>
      <c r="K288" s="74">
        <v>1.00171043006131E7</v>
      </c>
    </row>
    <row r="289" customHeight="1" ht="21.0">
      <c r="J289" s="17">
        <v>288.0</v>
      </c>
      <c r="K289" s="74">
        <v>2.28784780490919E7</v>
      </c>
    </row>
    <row r="290" customHeight="1" ht="21.0">
      <c r="J290" s="17">
        <v>289.0</v>
      </c>
      <c r="K290" s="74">
        <v>1.79030667850638E7</v>
      </c>
    </row>
    <row r="291" customHeight="1" ht="21.0">
      <c r="J291" s="17">
        <v>290.0</v>
      </c>
      <c r="K291" s="74">
        <v>2.11400179155516E7</v>
      </c>
    </row>
    <row r="292" customHeight="1" ht="21.0">
      <c r="J292" s="17">
        <v>291.0</v>
      </c>
      <c r="K292" s="74">
        <v>1.04762730537106E7</v>
      </c>
    </row>
    <row r="293" customHeight="1" ht="21.0">
      <c r="J293" s="17">
        <v>292.0</v>
      </c>
      <c r="K293" s="74">
        <v>2.09478849833355E7</v>
      </c>
    </row>
    <row r="294" customHeight="1" ht="21.0">
      <c r="J294" s="17">
        <v>293.0</v>
      </c>
      <c r="K294" s="74">
        <v>2924201.71735311</v>
      </c>
    </row>
    <row r="295" customHeight="1" ht="21.0">
      <c r="J295" s="17">
        <v>294.0</v>
      </c>
      <c r="K295" s="74">
        <v>2.13860484708126E8</v>
      </c>
    </row>
    <row r="296" customHeight="1" ht="21.0">
      <c r="J296" s="17">
        <v>295.0</v>
      </c>
      <c r="K296" s="74">
        <v>3482536.08924779</v>
      </c>
    </row>
    <row r="297" customHeight="1" ht="21.0">
      <c r="J297" s="17">
        <v>296.0</v>
      </c>
      <c r="K297" s="74">
        <v>2.65985267918512E7</v>
      </c>
    </row>
    <row r="298" customHeight="1" ht="21.0">
      <c r="J298" s="17">
        <v>297.0</v>
      </c>
      <c r="K298" s="74">
        <v>1.5323963940796E8</v>
      </c>
    </row>
    <row r="299" customHeight="1" ht="21.0">
      <c r="J299" s="17">
        <v>298.0</v>
      </c>
      <c r="K299" s="74">
        <v>3.36918849554462E7</v>
      </c>
    </row>
    <row r="300" customHeight="1" ht="21.0">
      <c r="J300" s="17">
        <v>299.0</v>
      </c>
      <c r="K300" s="74">
        <v>1.5685951034269E7</v>
      </c>
    </row>
    <row r="301" customHeight="1" ht="21.0">
      <c r="J301" s="17">
        <v>300.0</v>
      </c>
      <c r="K301" s="74">
        <v>1.28887551339029E8</v>
      </c>
    </row>
    <row r="302" customHeight="1" ht="21.0">
      <c r="J302" s="17">
        <v>301.0</v>
      </c>
      <c r="K302" s="74">
        <v>2.20637987977432E7</v>
      </c>
    </row>
    <row r="303" customHeight="1" ht="21.0">
      <c r="J303" s="17">
        <v>302.0</v>
      </c>
      <c r="K303" s="74">
        <v>4092335.54892251</v>
      </c>
    </row>
    <row r="304" customHeight="1" ht="21.0">
      <c r="J304" s="17">
        <v>303.0</v>
      </c>
      <c r="K304" s="74">
        <v>2.03746880190111E7</v>
      </c>
    </row>
    <row r="305" customHeight="1" ht="21.0">
      <c r="J305" s="17">
        <v>304.0</v>
      </c>
      <c r="K305" s="74">
        <v>1.48974636758876E7</v>
      </c>
    </row>
    <row r="306" customHeight="1" ht="21.0">
      <c r="J306" s="17">
        <v>305.0</v>
      </c>
      <c r="K306" s="74">
        <v>1.17921346302648E8</v>
      </c>
    </row>
    <row r="307" customHeight="1" ht="21.0">
      <c r="J307" s="17">
        <v>306.0</v>
      </c>
      <c r="K307" s="74">
        <v>5.33349241559387E7</v>
      </c>
    </row>
    <row r="308" customHeight="1" ht="21.0">
      <c r="J308" s="17">
        <v>307.0</v>
      </c>
      <c r="K308" s="74">
        <v>8928483.18864036</v>
      </c>
    </row>
    <row r="309" customHeight="1" ht="21.0">
      <c r="J309" s="17">
        <v>308.0</v>
      </c>
      <c r="K309" s="74">
        <v>1.46923499110625E8</v>
      </c>
    </row>
    <row r="310" customHeight="1" ht="21.0">
      <c r="J310" s="17">
        <v>309.0</v>
      </c>
      <c r="K310" s="74">
        <v>6.10238973617043E7</v>
      </c>
    </row>
    <row r="311" customHeight="1" ht="21.0">
      <c r="J311" s="17">
        <v>310.0</v>
      </c>
      <c r="K311" s="74">
        <v>1.27029917741191E7</v>
      </c>
    </row>
    <row r="312" customHeight="1" ht="21.0">
      <c r="J312" s="17">
        <v>311.0</v>
      </c>
      <c r="K312" s="74">
        <v>5.37278325983488E8</v>
      </c>
    </row>
    <row r="313" customHeight="1" ht="21.0">
      <c r="J313" s="17">
        <v>312.0</v>
      </c>
      <c r="K313" s="74">
        <v>6209377.12726817</v>
      </c>
    </row>
    <row r="314" customHeight="1" ht="21.0">
      <c r="J314" s="17">
        <v>313.0</v>
      </c>
      <c r="K314" s="74">
        <v>4.39390211601011E7</v>
      </c>
    </row>
    <row r="315" customHeight="1" ht="21.0">
      <c r="J315" s="17">
        <v>314.0</v>
      </c>
      <c r="K315" s="74">
        <v>9888456.36681493</v>
      </c>
    </row>
    <row r="316" customHeight="1" ht="21.0">
      <c r="J316" s="17">
        <v>315.0</v>
      </c>
      <c r="K316" s="74">
        <v>2.70979100898086E7</v>
      </c>
    </row>
    <row r="317" customHeight="1" ht="21.0">
      <c r="J317" s="17">
        <v>316.0</v>
      </c>
      <c r="K317" s="74">
        <v>2.7785164831082E7</v>
      </c>
    </row>
    <row r="318" customHeight="1" ht="21.0">
      <c r="J318" s="17">
        <v>317.0</v>
      </c>
      <c r="K318" s="74">
        <v>4.81186928371099E7</v>
      </c>
    </row>
    <row r="319" customHeight="1" ht="21.0">
      <c r="J319" s="17">
        <v>318.0</v>
      </c>
      <c r="K319" s="74">
        <v>4.7449522194936E7</v>
      </c>
    </row>
    <row r="320" customHeight="1" ht="21.0">
      <c r="J320" s="17">
        <v>319.0</v>
      </c>
      <c r="K320" s="74">
        <v>1.62368089517531E8</v>
      </c>
    </row>
    <row r="321" customHeight="1" ht="21.0">
      <c r="J321" s="17">
        <v>320.0</v>
      </c>
      <c r="K321" s="74">
        <v>7.14315916937913E7</v>
      </c>
    </row>
    <row r="322" customHeight="1" ht="21.0">
      <c r="J322" s="17">
        <v>321.0</v>
      </c>
      <c r="K322" s="74">
        <v>1.2333267910691E8</v>
      </c>
    </row>
    <row r="323" customHeight="1" ht="21.0">
      <c r="J323" s="17">
        <v>322.0</v>
      </c>
      <c r="K323" s="74">
        <v>1.49420389538091E7</v>
      </c>
    </row>
    <row r="324" customHeight="1" ht="21.0">
      <c r="J324" s="17">
        <v>323.0</v>
      </c>
      <c r="K324" s="74">
        <v>8.60922772701489E7</v>
      </c>
    </row>
    <row r="325" customHeight="1" ht="21.0">
      <c r="J325" s="17">
        <v>324.0</v>
      </c>
      <c r="K325" s="74">
        <v>6425051.206497</v>
      </c>
    </row>
    <row r="326" customHeight="1" ht="21.0">
      <c r="J326" s="17">
        <v>325.0</v>
      </c>
      <c r="K326" s="74">
        <v>2.0588287381239E7</v>
      </c>
    </row>
    <row r="327" customHeight="1" ht="21.0">
      <c r="J327" s="17">
        <v>326.0</v>
      </c>
      <c r="K327" s="74">
        <v>1.18794324523883E9</v>
      </c>
    </row>
    <row r="328" customHeight="1" ht="21.0">
      <c r="J328" s="17">
        <v>327.0</v>
      </c>
      <c r="K328" s="74">
        <v>3.1477154245761E7</v>
      </c>
    </row>
    <row r="329" customHeight="1" ht="21.0">
      <c r="J329" s="17">
        <v>328.0</v>
      </c>
      <c r="K329" s="74">
        <v>1.77602650067862E8</v>
      </c>
    </row>
    <row r="330" customHeight="1" ht="21.0">
      <c r="J330" s="17">
        <v>329.0</v>
      </c>
      <c r="K330" s="74">
        <v>6.2731309215113E7</v>
      </c>
    </row>
    <row r="331" customHeight="1" ht="21.0">
      <c r="J331" s="17">
        <v>330.0</v>
      </c>
      <c r="K331" s="74">
        <v>2.42961343697708E7</v>
      </c>
    </row>
    <row r="332" customHeight="1" ht="21.0">
      <c r="J332" s="17">
        <v>331.0</v>
      </c>
      <c r="K332" s="74">
        <v>1.27431764528461E8</v>
      </c>
    </row>
    <row r="333" customHeight="1" ht="21.0">
      <c r="J333" s="17">
        <v>332.0</v>
      </c>
      <c r="K333" s="74">
        <v>1.08621844335261E8</v>
      </c>
    </row>
    <row r="334" customHeight="1" ht="21.0">
      <c r="J334" s="17">
        <v>333.0</v>
      </c>
      <c r="K334" s="74">
        <v>2.5903554443353E7</v>
      </c>
    </row>
    <row r="335" customHeight="1" ht="21.0">
      <c r="J335" s="17">
        <v>334.0</v>
      </c>
      <c r="K335" s="74">
        <v>1200950.32305891</v>
      </c>
    </row>
    <row r="336" customHeight="1" ht="21.0">
      <c r="J336" s="17">
        <v>335.0</v>
      </c>
      <c r="K336" s="74">
        <v>5.47947719744283E7</v>
      </c>
    </row>
    <row r="337" customHeight="1" ht="21.0">
      <c r="J337" s="17">
        <v>336.0</v>
      </c>
      <c r="K337" s="74">
        <v>3.39821710761987E7</v>
      </c>
    </row>
    <row r="338" customHeight="1" ht="21.0">
      <c r="J338" s="17">
        <v>337.0</v>
      </c>
      <c r="K338" s="74">
        <v>5.7341908990097E7</v>
      </c>
    </row>
    <row r="339" customHeight="1" ht="21.0">
      <c r="J339" s="17">
        <v>338.0</v>
      </c>
      <c r="K339" s="74">
        <v>6008672.77688841</v>
      </c>
    </row>
    <row r="340" customHeight="1" ht="21.0">
      <c r="J340" s="17">
        <v>339.0</v>
      </c>
      <c r="K340" s="74">
        <v>8175411.31310686</v>
      </c>
    </row>
    <row r="341" customHeight="1" ht="21.0">
      <c r="J341" s="17">
        <v>340.0</v>
      </c>
      <c r="K341" s="74">
        <v>4.11325648087412E7</v>
      </c>
    </row>
    <row r="342" customHeight="1" ht="21.0">
      <c r="J342" s="17">
        <v>341.0</v>
      </c>
      <c r="K342" s="74">
        <v>1.63761299569118E7</v>
      </c>
    </row>
    <row r="343" customHeight="1" ht="21.0">
      <c r="J343" s="17">
        <v>342.0</v>
      </c>
      <c r="K343" s="74">
        <v>1.30844000028554E8</v>
      </c>
    </row>
    <row r="344" customHeight="1" ht="21.0">
      <c r="J344" s="17">
        <v>343.0</v>
      </c>
      <c r="K344" s="74">
        <v>7.15160302098274E7</v>
      </c>
    </row>
    <row r="345" customHeight="1" ht="21.0">
      <c r="J345" s="17">
        <v>344.0</v>
      </c>
      <c r="K345" s="74">
        <v>1.64914332043065E8</v>
      </c>
    </row>
    <row r="346" customHeight="1" ht="21.0">
      <c r="J346" s="17">
        <v>345.0</v>
      </c>
      <c r="K346" s="74">
        <v>6.40301792600614E7</v>
      </c>
    </row>
    <row r="347" customHeight="1" ht="21.0">
      <c r="J347" s="17">
        <v>346.0</v>
      </c>
      <c r="K347" s="74">
        <v>4694909.08195366</v>
      </c>
    </row>
    <row r="348" customHeight="1" ht="21.0">
      <c r="J348" s="17">
        <v>347.0</v>
      </c>
      <c r="K348" s="74">
        <v>6.31257428075575E7</v>
      </c>
    </row>
    <row r="349" customHeight="1" ht="21.0">
      <c r="J349" s="17">
        <v>348.0</v>
      </c>
      <c r="K349" s="74">
        <v>4.28828022281933E7</v>
      </c>
    </row>
    <row r="350" customHeight="1" ht="21.0">
      <c r="J350" s="17">
        <v>349.0</v>
      </c>
      <c r="K350" s="74">
        <v>8.42458341383289E7</v>
      </c>
    </row>
    <row r="351" customHeight="1" ht="21.0">
      <c r="J351" s="17">
        <v>350.0</v>
      </c>
      <c r="K351" s="74">
        <v>2.18207758267462E7</v>
      </c>
    </row>
    <row r="352" customHeight="1" ht="21.0">
      <c r="J352" s="17">
        <v>351.0</v>
      </c>
      <c r="K352" s="74">
        <v>9860192.6474778</v>
      </c>
    </row>
    <row r="353" customHeight="1" ht="21.0">
      <c r="J353" s="17">
        <v>352.0</v>
      </c>
      <c r="K353" s="74">
        <v>9.87250563749541E7</v>
      </c>
    </row>
    <row r="354" customHeight="1" ht="21.0">
      <c r="J354" s="17">
        <v>353.0</v>
      </c>
      <c r="K354" s="74">
        <v>5.3215088943589E7</v>
      </c>
    </row>
    <row r="355" customHeight="1" ht="21.0">
      <c r="J355" s="17">
        <v>354.0</v>
      </c>
      <c r="K355" s="74">
        <v>2.28274989690546E7</v>
      </c>
    </row>
    <row r="356" customHeight="1" ht="21.0">
      <c r="J356" s="17">
        <v>355.0</v>
      </c>
      <c r="K356" s="74">
        <v>1.69095068610957E8</v>
      </c>
    </row>
    <row r="357" customHeight="1" ht="21.0">
      <c r="J357" s="17">
        <v>356.0</v>
      </c>
      <c r="K357" s="74">
        <v>5.21405457717925E7</v>
      </c>
    </row>
    <row r="358" customHeight="1" ht="21.0">
      <c r="J358" s="17">
        <v>357.0</v>
      </c>
      <c r="K358" s="74">
        <v>3420060.59451269</v>
      </c>
    </row>
    <row r="359" customHeight="1" ht="21.0">
      <c r="J359" s="17">
        <v>358.0</v>
      </c>
      <c r="K359" s="74">
        <v>1.0054836201407E8</v>
      </c>
    </row>
    <row r="360" customHeight="1" ht="21.0">
      <c r="J360" s="17">
        <v>359.0</v>
      </c>
      <c r="K360" s="74">
        <v>3.14287507898874E7</v>
      </c>
    </row>
    <row r="361" customHeight="1" ht="21.0">
      <c r="J361" s="17">
        <v>360.0</v>
      </c>
      <c r="K361" s="74">
        <v>2.90613807738496E8</v>
      </c>
    </row>
    <row r="362" customHeight="1" ht="21.0">
      <c r="J362" s="17">
        <v>361.0</v>
      </c>
      <c r="K362" s="74">
        <v>2.69674084419946E7</v>
      </c>
    </row>
    <row r="363" customHeight="1" ht="21.0">
      <c r="J363" s="17">
        <v>362.0</v>
      </c>
      <c r="K363" s="74">
        <v>3.87443799495792E7</v>
      </c>
    </row>
    <row r="364" customHeight="1" ht="21.0">
      <c r="J364" s="17">
        <v>363.0</v>
      </c>
      <c r="K364" s="74">
        <v>3.48928326379018E8</v>
      </c>
    </row>
    <row r="365" customHeight="1" ht="21.0">
      <c r="J365" s="17">
        <v>364.0</v>
      </c>
      <c r="K365" s="74">
        <v>6702646.6557284</v>
      </c>
    </row>
    <row r="366" customHeight="1" ht="21.0">
      <c r="J366" s="17">
        <v>365.0</v>
      </c>
      <c r="K366" s="74">
        <v>1.61605125919848E7</v>
      </c>
    </row>
    <row r="367" customHeight="1" ht="21.0">
      <c r="J367" s="17">
        <v>366.0</v>
      </c>
      <c r="K367" s="74">
        <v>1.76036184101475E7</v>
      </c>
    </row>
    <row r="368" customHeight="1" ht="21.0">
      <c r="J368" s="17">
        <v>367.0</v>
      </c>
      <c r="K368" s="74">
        <v>1.9068467583E7</v>
      </c>
    </row>
    <row r="369" customHeight="1" ht="21.0">
      <c r="J369" s="17">
        <v>368.0</v>
      </c>
      <c r="K369" s="74">
        <v>2.06453295176433E7</v>
      </c>
    </row>
    <row r="370" customHeight="1" ht="21.0">
      <c r="J370" s="17">
        <v>369.0</v>
      </c>
      <c r="K370" s="74">
        <v>3.7854864897894E7</v>
      </c>
    </row>
    <row r="371" customHeight="1" ht="21.0">
      <c r="J371" s="17">
        <v>370.0</v>
      </c>
      <c r="K371" s="74">
        <v>8.46128313718994E7</v>
      </c>
    </row>
    <row r="372" customHeight="1" ht="21.0">
      <c r="J372" s="17">
        <v>371.0</v>
      </c>
      <c r="K372" s="74">
        <v>2.63269175431454E8</v>
      </c>
    </row>
    <row r="373" customHeight="1" ht="21.0">
      <c r="J373" s="17">
        <v>372.0</v>
      </c>
      <c r="K373" s="74">
        <v>2.67715800533467E7</v>
      </c>
    </row>
    <row r="374" customHeight="1" ht="21.0">
      <c r="J374" s="17">
        <v>373.0</v>
      </c>
      <c r="K374" s="74">
        <v>6.60096952803937E7</v>
      </c>
    </row>
    <row r="375" customHeight="1" ht="21.0">
      <c r="J375" s="17">
        <v>374.0</v>
      </c>
      <c r="K375" s="74">
        <v>1.90368305868657E7</v>
      </c>
    </row>
    <row r="376" customHeight="1" ht="21.0">
      <c r="J376" s="17">
        <v>375.0</v>
      </c>
      <c r="K376" s="74">
        <v>3.4469963379362E7</v>
      </c>
    </row>
    <row r="377" customHeight="1" ht="21.0">
      <c r="J377" s="17">
        <v>376.0</v>
      </c>
      <c r="K377" s="74">
        <v>1.26371349037934E7</v>
      </c>
    </row>
    <row r="378" customHeight="1" ht="21.0">
      <c r="J378" s="17">
        <v>377.0</v>
      </c>
      <c r="K378" s="74">
        <v>1.49200894569457E8</v>
      </c>
    </row>
    <row r="379" customHeight="1" ht="21.0">
      <c r="J379" s="17">
        <v>378.0</v>
      </c>
      <c r="K379" s="74">
        <v>8.84251756761629E7</v>
      </c>
    </row>
    <row r="380" customHeight="1" ht="21.0">
      <c r="J380" s="17">
        <v>379.0</v>
      </c>
      <c r="K380" s="74">
        <v>1.96718875775192E7</v>
      </c>
    </row>
    <row r="381" customHeight="1" ht="21.0">
      <c r="J381" s="17">
        <v>380.0</v>
      </c>
      <c r="K381" s="74">
        <v>1.85566646897633E8</v>
      </c>
    </row>
    <row r="382" customHeight="1" ht="21.0">
      <c r="J382" s="17">
        <v>381.0</v>
      </c>
      <c r="K382" s="74">
        <v>1.82660790775126E7</v>
      </c>
    </row>
    <row r="383" customHeight="1" ht="21.0">
      <c r="J383" s="17">
        <v>382.0</v>
      </c>
      <c r="K383" s="74">
        <v>4.58711362407628E7</v>
      </c>
    </row>
    <row r="384" customHeight="1" ht="21.0">
      <c r="J384" s="17">
        <v>383.0</v>
      </c>
      <c r="K384" s="74">
        <v>4.30690289034704E7</v>
      </c>
    </row>
    <row r="385" customHeight="1" ht="21.0">
      <c r="J385" s="17">
        <v>384.0</v>
      </c>
      <c r="K385" s="74">
        <v>6626868.20477405</v>
      </c>
    </row>
    <row r="386" customHeight="1" ht="21.0">
      <c r="J386" s="17">
        <v>385.0</v>
      </c>
      <c r="K386" s="74">
        <v>3.44363465172103E7</v>
      </c>
    </row>
    <row r="387" customHeight="1" ht="21.0">
      <c r="J387" s="17">
        <v>386.0</v>
      </c>
      <c r="K387" s="74">
        <v>1.03938667564436E7</v>
      </c>
    </row>
    <row r="388" customHeight="1" ht="21.0">
      <c r="J388" s="17">
        <v>387.0</v>
      </c>
      <c r="K388" s="74">
        <v>3.36765646891494E7</v>
      </c>
    </row>
    <row r="389" customHeight="1" ht="21.0">
      <c r="J389" s="17">
        <v>388.0</v>
      </c>
      <c r="K389" s="74">
        <v>2990516.57008</v>
      </c>
    </row>
    <row r="390" customHeight="1" ht="21.0">
      <c r="J390" s="17">
        <v>389.0</v>
      </c>
      <c r="K390" s="74">
        <v>2.27321456326301E7</v>
      </c>
    </row>
    <row r="391" customHeight="1" ht="21.0">
      <c r="J391" s="17">
        <v>390.0</v>
      </c>
      <c r="K391" s="74">
        <v>2.01033810091794E7</v>
      </c>
    </row>
    <row r="392" customHeight="1" ht="21.0">
      <c r="J392" s="17">
        <v>391.0</v>
      </c>
      <c r="K392" s="74">
        <v>6.00831676182114E7</v>
      </c>
    </row>
    <row r="393" customHeight="1" ht="21.0">
      <c r="J393" s="17">
        <v>392.0</v>
      </c>
      <c r="K393" s="74">
        <v>9.38377037671988E7</v>
      </c>
    </row>
    <row r="394" customHeight="1" ht="21.0">
      <c r="J394" s="17">
        <v>393.0</v>
      </c>
      <c r="K394" s="74">
        <v>4233791.47640083</v>
      </c>
    </row>
    <row r="395" customHeight="1" ht="21.0">
      <c r="J395" s="17">
        <v>394.0</v>
      </c>
      <c r="K395" s="74">
        <v>2382462.09010124</v>
      </c>
    </row>
    <row r="396" customHeight="1" ht="21.0">
      <c r="J396" s="17">
        <v>395.0</v>
      </c>
      <c r="K396" s="74">
        <v>7.03519090818245E7</v>
      </c>
    </row>
    <row r="397" customHeight="1" ht="21.0">
      <c r="J397" s="17">
        <v>396.0</v>
      </c>
      <c r="K397" s="74">
        <v>2.99373633985705E7</v>
      </c>
    </row>
    <row r="398" customHeight="1" ht="21.0">
      <c r="J398" s="17">
        <v>397.0</v>
      </c>
      <c r="K398" s="74">
        <v>3456260.35093546</v>
      </c>
    </row>
    <row r="399" customHeight="1" ht="21.0">
      <c r="J399" s="17">
        <v>398.0</v>
      </c>
      <c r="K399" s="74">
        <v>4.82642980357952E7</v>
      </c>
    </row>
    <row r="400" customHeight="1" ht="21.0">
      <c r="J400" s="17">
        <v>399.0</v>
      </c>
      <c r="K400" s="74">
        <v>1.38089172532147E8</v>
      </c>
    </row>
    <row r="401" customHeight="1" ht="21.0">
      <c r="J401" s="17">
        <v>400.0</v>
      </c>
      <c r="K401" s="74">
        <v>9.66342938540197E7</v>
      </c>
    </row>
    <row r="402" customHeight="1" ht="21.0">
      <c r="J402" s="17">
        <v>401.0</v>
      </c>
      <c r="K402" s="74">
        <v>1.18617602974401E7</v>
      </c>
    </row>
    <row r="403" customHeight="1" ht="21.0">
      <c r="J403" s="17">
        <v>402.0</v>
      </c>
      <c r="K403" s="74">
        <v>3136123.29025493</v>
      </c>
    </row>
    <row r="404" customHeight="1" ht="21.0">
      <c r="J404" s="17">
        <v>403.0</v>
      </c>
      <c r="K404" s="74">
        <v>9442953.78093499</v>
      </c>
    </row>
    <row r="405" customHeight="1" ht="21.0">
      <c r="J405" s="17">
        <v>404.0</v>
      </c>
      <c r="K405" s="74">
        <v>1.38847062784131E8</v>
      </c>
    </row>
    <row r="406" customHeight="1" ht="21.0">
      <c r="J406" s="17">
        <v>405.0</v>
      </c>
      <c r="K406" s="74">
        <v>9.91590142920122E7</v>
      </c>
    </row>
    <row r="407" customHeight="1" ht="21.0">
      <c r="J407" s="17">
        <v>406.0</v>
      </c>
      <c r="K407" s="74">
        <v>6905966.78939329</v>
      </c>
    </row>
    <row r="408" customHeight="1" ht="21.0">
      <c r="J408" s="17">
        <v>407.0</v>
      </c>
      <c r="K408" s="74">
        <v>2.97842168203661E7</v>
      </c>
    </row>
    <row r="409" customHeight="1" ht="21.0">
      <c r="J409" s="17">
        <v>408.0</v>
      </c>
      <c r="K409" s="74">
        <v>2.22403178818086E7</v>
      </c>
    </row>
    <row r="410" customHeight="1" ht="21.0">
      <c r="J410" s="17">
        <v>409.0</v>
      </c>
      <c r="K410" s="74">
        <v>2.34476863492231E7</v>
      </c>
    </row>
    <row r="411" customHeight="1" ht="21.0">
      <c r="J411" s="17">
        <v>410.0</v>
      </c>
      <c r="K411" s="74">
        <v>7.59912352059862E7</v>
      </c>
    </row>
    <row r="412" customHeight="1" ht="21.0">
      <c r="J412" s="17">
        <v>411.0</v>
      </c>
      <c r="K412" s="74">
        <v>3.84593736573779E7</v>
      </c>
    </row>
    <row r="413" customHeight="1" ht="21.0">
      <c r="J413" s="17">
        <v>412.0</v>
      </c>
      <c r="K413" s="74">
        <v>7.10357927010069E7</v>
      </c>
    </row>
    <row r="414" customHeight="1" ht="21.0">
      <c r="J414" s="17">
        <v>413.0</v>
      </c>
      <c r="K414" s="74">
        <v>2.22927171152359E8</v>
      </c>
    </row>
    <row r="415" customHeight="1" ht="21.0">
      <c r="J415" s="17">
        <v>414.0</v>
      </c>
      <c r="K415" s="74">
        <v>865039.20975793</v>
      </c>
    </row>
    <row r="416" customHeight="1" ht="21.0">
      <c r="J416" s="17">
        <v>415.0</v>
      </c>
      <c r="K416" s="74">
        <v>2.02683900185632E7</v>
      </c>
    </row>
    <row r="417" customHeight="1" ht="21.0">
      <c r="J417" s="17">
        <v>416.0</v>
      </c>
      <c r="K417" s="74">
        <v>7.12643537218561E7</v>
      </c>
    </row>
    <row r="418" customHeight="1" ht="21.0">
      <c r="J418" s="17">
        <v>417.0</v>
      </c>
      <c r="K418" s="74">
        <v>6.1412657425877E8</v>
      </c>
    </row>
    <row r="419" customHeight="1" ht="21.0">
      <c r="J419" s="17">
        <v>418.0</v>
      </c>
      <c r="K419" s="74">
        <v>1.21741685366329E8</v>
      </c>
    </row>
    <row r="420" customHeight="1" ht="21.0">
      <c r="J420" s="17">
        <v>419.0</v>
      </c>
      <c r="K420" s="74">
        <v>2.8733755394044E7</v>
      </c>
    </row>
    <row r="421" customHeight="1" ht="21.0">
      <c r="J421" s="17">
        <v>420.0</v>
      </c>
      <c r="K421" s="74">
        <v>1.74535736761067E7</v>
      </c>
    </row>
    <row r="422" customHeight="1" ht="21.0">
      <c r="J422" s="17">
        <v>421.0</v>
      </c>
      <c r="K422" s="74">
        <v>2.02922546044523E7</v>
      </c>
    </row>
    <row r="423" customHeight="1" ht="21.0">
      <c r="J423" s="17">
        <v>422.0</v>
      </c>
      <c r="K423" s="74">
        <v>8.9889536496985E7</v>
      </c>
    </row>
    <row r="424" customHeight="1" ht="21.0">
      <c r="J424" s="17">
        <v>423.0</v>
      </c>
      <c r="K424" s="74">
        <v>1.00973584313903E8</v>
      </c>
    </row>
    <row r="425" customHeight="1" ht="21.0">
      <c r="J425" s="17">
        <v>424.0</v>
      </c>
      <c r="K425" s="74">
        <v>6.02657091456439E8</v>
      </c>
    </row>
    <row r="426" customHeight="1" ht="21.0">
      <c r="J426" s="17">
        <v>425.0</v>
      </c>
      <c r="K426" s="74">
        <v>3.18575015218591E7</v>
      </c>
    </row>
    <row r="427" customHeight="1" ht="21.0">
      <c r="J427" s="17">
        <v>426.0</v>
      </c>
      <c r="K427" s="74">
        <v>1.00284930105161E8</v>
      </c>
    </row>
    <row r="428" customHeight="1" ht="21.0">
      <c r="J428" s="17">
        <v>427.0</v>
      </c>
      <c r="K428" s="74">
        <v>8551739.70010953</v>
      </c>
    </row>
    <row r="429" customHeight="1" ht="21.0">
      <c r="J429" s="17">
        <v>428.0</v>
      </c>
      <c r="K429" s="74">
        <v>5.19491369211161E7</v>
      </c>
    </row>
    <row r="430" customHeight="1" ht="21.0">
      <c r="J430" s="17">
        <v>429.0</v>
      </c>
      <c r="K430" s="74">
        <v>3.43833440619175E7</v>
      </c>
    </row>
    <row r="431" customHeight="1" ht="21.0">
      <c r="J431" s="17">
        <v>430.0</v>
      </c>
      <c r="K431" s="74">
        <v>1.22165767475191E8</v>
      </c>
    </row>
    <row r="432" customHeight="1" ht="21.0">
      <c r="J432" s="17">
        <v>431.0</v>
      </c>
      <c r="K432" s="74">
        <v>1.51632297913182E8</v>
      </c>
    </row>
    <row r="433" customHeight="1" ht="21.0">
      <c r="J433" s="17">
        <v>432.0</v>
      </c>
      <c r="K433" s="74">
        <v>5.35372246459547E7</v>
      </c>
    </row>
    <row r="434" customHeight="1" ht="21.0">
      <c r="J434" s="17">
        <v>433.0</v>
      </c>
      <c r="K434" s="74">
        <v>1.7971240632184E7</v>
      </c>
    </row>
    <row r="435" customHeight="1" ht="21.0">
      <c r="J435" s="17">
        <v>434.0</v>
      </c>
      <c r="K435" s="74">
        <v>4.61584580176042E7</v>
      </c>
    </row>
    <row r="436" customHeight="1" ht="21.0">
      <c r="J436" s="17">
        <v>435.0</v>
      </c>
      <c r="K436" s="74">
        <v>7.62931844356924E7</v>
      </c>
    </row>
    <row r="437" customHeight="1" ht="21.0">
      <c r="J437" s="17">
        <v>436.0</v>
      </c>
      <c r="K437" s="74">
        <v>1.54312794144128E7</v>
      </c>
    </row>
    <row r="438" customHeight="1" ht="21.0">
      <c r="J438" s="17">
        <v>437.0</v>
      </c>
      <c r="K438" s="74">
        <v>8.12184221770279E7</v>
      </c>
    </row>
    <row r="439" customHeight="1" ht="21.0">
      <c r="J439" s="17">
        <v>438.0</v>
      </c>
      <c r="K439" s="74">
        <v>1.46833933839087E7</v>
      </c>
    </row>
    <row r="440" customHeight="1" ht="21.0">
      <c r="J440" s="17">
        <v>439.0</v>
      </c>
      <c r="K440" s="74">
        <v>3.65241166518864E7</v>
      </c>
    </row>
    <row r="441" customHeight="1" ht="21.0">
      <c r="J441" s="17">
        <v>440.0</v>
      </c>
      <c r="K441" s="74">
        <v>8757219.8890274</v>
      </c>
    </row>
    <row r="442" customHeight="1" ht="21.0">
      <c r="J442" s="17">
        <v>441.0</v>
      </c>
      <c r="K442" s="74">
        <v>6.74025416426135E7</v>
      </c>
    </row>
    <row r="443" customHeight="1" ht="21.0">
      <c r="J443" s="17">
        <v>442.0</v>
      </c>
      <c r="K443" s="74">
        <v>5.53474004058267E7</v>
      </c>
    </row>
    <row r="444" customHeight="1" ht="21.0">
      <c r="J444" s="17">
        <v>443.0</v>
      </c>
      <c r="K444" s="74">
        <v>1.1189478314496E8</v>
      </c>
    </row>
    <row r="445" customHeight="1" ht="21.0">
      <c r="J445" s="17">
        <v>444.0</v>
      </c>
      <c r="K445" s="74">
        <v>5.38758663505682E7</v>
      </c>
    </row>
    <row r="446" customHeight="1" ht="21.0">
      <c r="J446" s="17">
        <v>445.0</v>
      </c>
      <c r="K446" s="74">
        <v>6.81656145735456E7</v>
      </c>
    </row>
    <row r="447" customHeight="1" ht="21.0">
      <c r="J447" s="17">
        <v>446.0</v>
      </c>
      <c r="K447" s="74">
        <v>1.06390235122538E8</v>
      </c>
    </row>
    <row r="448" customHeight="1" ht="21.0">
      <c r="J448" s="17">
        <v>447.0</v>
      </c>
      <c r="K448" s="74">
        <v>4.11662922800088E7</v>
      </c>
    </row>
    <row r="449" customHeight="1" ht="21.0">
      <c r="J449" s="17">
        <v>448.0</v>
      </c>
      <c r="K449" s="74">
        <v>4.07752960773876E7</v>
      </c>
    </row>
    <row r="450" customHeight="1" ht="21.0">
      <c r="J450" s="17">
        <v>449.0</v>
      </c>
      <c r="K450" s="74">
        <v>3.3959168803989E7</v>
      </c>
    </row>
    <row r="451" customHeight="1" ht="21.0">
      <c r="J451" s="17">
        <v>450.0</v>
      </c>
      <c r="K451" s="74">
        <v>8.13547531851397E7</v>
      </c>
    </row>
    <row r="452" customHeight="1" ht="21.0">
      <c r="J452" s="17">
        <v>451.0</v>
      </c>
      <c r="K452" s="74">
        <v>2.8180571376793E7</v>
      </c>
    </row>
    <row r="453" customHeight="1" ht="21.0">
      <c r="J453" s="17">
        <v>452.0</v>
      </c>
      <c r="K453" s="74">
        <v>1.13704842338505E7</v>
      </c>
    </row>
    <row r="454" customHeight="1" ht="21.0">
      <c r="J454" s="17">
        <v>453.0</v>
      </c>
      <c r="K454" s="74">
        <v>3.38896066464469E7</v>
      </c>
    </row>
    <row r="455" customHeight="1" ht="21.0">
      <c r="J455" s="17">
        <v>454.0</v>
      </c>
      <c r="K455" s="74">
        <v>1.4582821823037E7</v>
      </c>
    </row>
    <row r="456" customHeight="1" ht="21.0">
      <c r="J456" s="17">
        <v>455.0</v>
      </c>
      <c r="K456" s="74">
        <v>3.04835823368905E7</v>
      </c>
    </row>
    <row r="457" customHeight="1" ht="21.0">
      <c r="J457" s="17">
        <v>456.0</v>
      </c>
      <c r="K457" s="74">
        <v>4.02525002633668E7</v>
      </c>
    </row>
    <row r="458" customHeight="1" ht="21.0">
      <c r="J458" s="17">
        <v>457.0</v>
      </c>
      <c r="K458" s="74">
        <v>2.11035205164588E7</v>
      </c>
    </row>
    <row r="459" customHeight="1" ht="21.0">
      <c r="J459" s="17">
        <v>458.0</v>
      </c>
      <c r="K459" s="74">
        <v>3.02824670050722E7</v>
      </c>
    </row>
    <row r="460" customHeight="1" ht="21.0">
      <c r="J460" s="17">
        <v>459.0</v>
      </c>
      <c r="K460" s="74">
        <v>2.16037936885227E7</v>
      </c>
    </row>
    <row r="461" customHeight="1" ht="21.0">
      <c r="J461" s="17">
        <v>460.0</v>
      </c>
      <c r="K461" s="74">
        <v>1.15658355298712E7</v>
      </c>
    </row>
    <row r="462" customHeight="1" ht="21.0">
      <c r="J462" s="17">
        <v>461.0</v>
      </c>
      <c r="K462" s="74">
        <v>3.3962011152227E7</v>
      </c>
    </row>
    <row r="463" customHeight="1" ht="21.0">
      <c r="J463" s="17">
        <v>462.0</v>
      </c>
      <c r="K463" s="74">
        <v>3.0720253947767E8</v>
      </c>
    </row>
    <row r="464" customHeight="1" ht="21.0">
      <c r="J464" s="17">
        <v>463.0</v>
      </c>
      <c r="K464" s="74">
        <v>3.74469339089342E7</v>
      </c>
    </row>
    <row r="465" customHeight="1" ht="21.0">
      <c r="J465" s="17">
        <v>464.0</v>
      </c>
      <c r="K465" s="74">
        <v>1.61585806847258E8</v>
      </c>
    </row>
    <row r="466" customHeight="1" ht="21.0">
      <c r="J466" s="17">
        <v>465.0</v>
      </c>
      <c r="K466" s="74">
        <v>8.05182538671439E7</v>
      </c>
    </row>
    <row r="467" customHeight="1" ht="21.0">
      <c r="J467" s="17">
        <v>466.0</v>
      </c>
      <c r="K467" s="74">
        <v>2.94706594270933E7</v>
      </c>
    </row>
    <row r="468" customHeight="1" ht="21.0">
      <c r="J468" s="17">
        <v>467.0</v>
      </c>
      <c r="K468" s="74">
        <v>1.09531635322164E9</v>
      </c>
    </row>
    <row r="469" customHeight="1" ht="21.0">
      <c r="J469" s="17">
        <v>468.0</v>
      </c>
      <c r="K469" s="74">
        <v>4.48002279592865E7</v>
      </c>
    </row>
    <row r="470" customHeight="1" ht="21.0">
      <c r="J470" s="17">
        <v>469.0</v>
      </c>
      <c r="K470" s="74">
        <v>5.11877914715834E7</v>
      </c>
    </row>
    <row r="471" customHeight="1" ht="21.0">
      <c r="J471" s="17">
        <v>470.0</v>
      </c>
      <c r="K471" s="74">
        <v>1.30260642927558E8</v>
      </c>
    </row>
    <row r="472" customHeight="1" ht="21.0">
      <c r="J472" s="17">
        <v>471.0</v>
      </c>
      <c r="K472" s="74">
        <v>4.61540563245454E7</v>
      </c>
    </row>
    <row r="473" customHeight="1" ht="21.0">
      <c r="J473" s="17">
        <v>472.0</v>
      </c>
      <c r="K473" s="74">
        <v>1.24275432908408E7</v>
      </c>
    </row>
    <row r="474" customHeight="1" ht="21.0">
      <c r="J474" s="17">
        <v>473.0</v>
      </c>
      <c r="K474" s="74">
        <v>1086307.53718058</v>
      </c>
    </row>
    <row r="475" customHeight="1" ht="21.0">
      <c r="J475" s="17">
        <v>474.0</v>
      </c>
      <c r="K475" s="74">
        <v>1.0902415552625E7</v>
      </c>
    </row>
    <row r="476" customHeight="1" ht="21.0">
      <c r="J476" s="17">
        <v>475.0</v>
      </c>
      <c r="K476" s="74">
        <v>7.54522829585193E7</v>
      </c>
    </row>
    <row r="477" customHeight="1" ht="21.0">
      <c r="J477" s="17">
        <v>476.0</v>
      </c>
      <c r="K477" s="74">
        <v>5.00210674789193E7</v>
      </c>
    </row>
    <row r="478" customHeight="1" ht="21.0">
      <c r="J478" s="17">
        <v>477.0</v>
      </c>
      <c r="K478" s="74">
        <v>1.71228217816577E7</v>
      </c>
    </row>
    <row r="479" customHeight="1" ht="21.0">
      <c r="J479" s="17">
        <v>478.0</v>
      </c>
      <c r="K479" s="74">
        <v>4.77098605584782E7</v>
      </c>
    </row>
    <row r="480" customHeight="1" ht="21.0">
      <c r="J480" s="17">
        <v>479.0</v>
      </c>
      <c r="K480" s="74">
        <v>1.1246811085208E8</v>
      </c>
    </row>
    <row r="481" customHeight="1" ht="21.0">
      <c r="J481" s="17">
        <v>480.0</v>
      </c>
      <c r="K481" s="74">
        <v>4728153.29002598</v>
      </c>
    </row>
    <row r="482" customHeight="1" ht="21.0">
      <c r="J482" s="17">
        <v>481.0</v>
      </c>
      <c r="K482" s="74">
        <v>2.40484853791686E7</v>
      </c>
    </row>
    <row r="483" customHeight="1" ht="21.0">
      <c r="J483" s="17">
        <v>482.0</v>
      </c>
      <c r="K483" s="74">
        <v>5.81693238591731E7</v>
      </c>
    </row>
    <row r="484" customHeight="1" ht="21.0">
      <c r="J484" s="17">
        <v>483.0</v>
      </c>
      <c r="K484" s="74">
        <v>3.74099541166059E7</v>
      </c>
    </row>
    <row r="485" customHeight="1" ht="21.0">
      <c r="J485" s="17">
        <v>484.0</v>
      </c>
      <c r="K485" s="74">
        <v>1.42103511084169E7</v>
      </c>
    </row>
    <row r="486" customHeight="1" ht="21.0">
      <c r="J486" s="17">
        <v>485.0</v>
      </c>
      <c r="K486" s="74">
        <v>2774447.19117954</v>
      </c>
    </row>
    <row r="487" customHeight="1" ht="21.0">
      <c r="J487" s="17">
        <v>486.0</v>
      </c>
      <c r="K487" s="74">
        <v>7927507.84781</v>
      </c>
    </row>
    <row r="488" customHeight="1" ht="21.0">
      <c r="J488" s="17">
        <v>487.0</v>
      </c>
      <c r="K488" s="74">
        <v>2149405.1480984</v>
      </c>
    </row>
    <row r="489" customHeight="1" ht="21.0">
      <c r="J489" s="17">
        <v>488.0</v>
      </c>
      <c r="K489" s="74">
        <v>8216438.71020503</v>
      </c>
    </row>
    <row r="490" customHeight="1" ht="21.0">
      <c r="J490" s="17">
        <v>489.0</v>
      </c>
      <c r="K490" s="74">
        <v>7.21701233265284E7</v>
      </c>
    </row>
    <row r="491" customHeight="1" ht="21.0">
      <c r="J491" s="17">
        <v>490.0</v>
      </c>
      <c r="K491" s="74">
        <v>1973335.57184629</v>
      </c>
    </row>
    <row r="492" customHeight="1" ht="21.0">
      <c r="J492" s="17">
        <v>491.0</v>
      </c>
      <c r="K492" s="74">
        <v>8213225.79140726</v>
      </c>
    </row>
    <row r="493" customHeight="1" ht="21.0">
      <c r="J493" s="17">
        <v>492.0</v>
      </c>
      <c r="K493" s="74">
        <v>7762483.30643744</v>
      </c>
    </row>
    <row r="494" customHeight="1" ht="21.0">
      <c r="J494" s="17">
        <v>493.0</v>
      </c>
      <c r="K494" s="74">
        <v>1.93738451286813E8</v>
      </c>
    </row>
    <row r="495" customHeight="1" ht="21.0">
      <c r="J495" s="17">
        <v>494.0</v>
      </c>
      <c r="K495" s="74">
        <v>1.04636586813132E7</v>
      </c>
    </row>
    <row r="496" customHeight="1" ht="21.0">
      <c r="J496" s="17">
        <v>495.0</v>
      </c>
      <c r="K496" s="74">
        <v>3.2467293896106E8</v>
      </c>
    </row>
    <row r="497" customHeight="1" ht="21.0">
      <c r="J497" s="17">
        <v>496.0</v>
      </c>
      <c r="K497" s="74">
        <v>9.36012212984351E7</v>
      </c>
    </row>
    <row r="498" customHeight="1" ht="21.0">
      <c r="J498" s="17">
        <v>497.0</v>
      </c>
      <c r="K498" s="74">
        <v>5.44991405843749E7</v>
      </c>
    </row>
    <row r="499" customHeight="1" ht="21.0">
      <c r="J499" s="17">
        <v>498.0</v>
      </c>
      <c r="K499" s="74">
        <v>1.27256806857603E8</v>
      </c>
    </row>
    <row r="500" customHeight="1" ht="21.0">
      <c r="J500" s="17">
        <v>499.0</v>
      </c>
      <c r="K500" s="74">
        <v>8.9483786353945E7</v>
      </c>
    </row>
    <row r="501" customHeight="1" ht="21.0">
      <c r="J501" s="17">
        <v>500.0</v>
      </c>
      <c r="K501" s="74">
        <v>3.76055226046393E7</v>
      </c>
    </row>
    <row r="502" customHeight="1" ht="21.0">
      <c r="J502" s="17">
        <v>501.0</v>
      </c>
      <c r="K502" s="74">
        <v>1.24722239009066E8</v>
      </c>
    </row>
    <row r="503" customHeight="1" ht="21.0">
      <c r="J503" s="17">
        <v>502.0</v>
      </c>
      <c r="K503" s="74">
        <v>1.53976653376484E7</v>
      </c>
    </row>
    <row r="504" customHeight="1" ht="21.0">
      <c r="J504" s="17">
        <v>503.0</v>
      </c>
      <c r="K504" s="74">
        <v>1.9716232304477E8</v>
      </c>
    </row>
    <row r="505" customHeight="1" ht="21.0">
      <c r="J505" s="17">
        <v>504.0</v>
      </c>
      <c r="K505" s="74">
        <v>1.0472080591837E7</v>
      </c>
    </row>
    <row r="506" customHeight="1" ht="21.0">
      <c r="J506" s="17">
        <v>505.0</v>
      </c>
      <c r="K506" s="74">
        <v>1.24543221652404E8</v>
      </c>
    </row>
    <row r="507" customHeight="1" ht="21.0">
      <c r="J507" s="17">
        <v>506.0</v>
      </c>
      <c r="K507" s="74">
        <v>3.68561625755583E7</v>
      </c>
    </row>
    <row r="508" customHeight="1" ht="21.0">
      <c r="J508" s="17">
        <v>507.0</v>
      </c>
      <c r="K508" s="74">
        <v>5.7721780871265E7</v>
      </c>
    </row>
    <row r="509" customHeight="1" ht="21.0">
      <c r="J509" s="17">
        <v>508.0</v>
      </c>
      <c r="K509" s="74">
        <v>1.74035701785577E7</v>
      </c>
    </row>
    <row r="510" customHeight="1" ht="21.0">
      <c r="J510" s="17">
        <v>509.0</v>
      </c>
      <c r="K510" s="74">
        <v>5.44456108703761E7</v>
      </c>
    </row>
    <row r="511" customHeight="1" ht="21.0">
      <c r="J511" s="17">
        <v>510.0</v>
      </c>
      <c r="K511" s="74">
        <v>4.15148663303731E7</v>
      </c>
    </row>
    <row r="512" customHeight="1" ht="21.0">
      <c r="J512" s="17">
        <v>511.0</v>
      </c>
      <c r="K512" s="74">
        <v>3.21047183163727E8</v>
      </c>
    </row>
    <row r="513" customHeight="1" ht="21.0">
      <c r="J513" s="17">
        <v>512.0</v>
      </c>
      <c r="K513" s="74">
        <v>3.65784217228396E7</v>
      </c>
    </row>
    <row r="514" customHeight="1" ht="21.0">
      <c r="J514" s="17">
        <v>513.0</v>
      </c>
      <c r="K514" s="74">
        <v>2.41512747590826E8</v>
      </c>
    </row>
    <row r="515" customHeight="1" ht="21.0">
      <c r="J515" s="17">
        <v>514.0</v>
      </c>
      <c r="K515" s="74">
        <v>7706500.16775731</v>
      </c>
    </row>
    <row r="516" customHeight="1" ht="21.0">
      <c r="J516" s="17">
        <v>515.0</v>
      </c>
      <c r="K516" s="74">
        <v>4.1404305984608E7</v>
      </c>
    </row>
    <row r="517" customHeight="1" ht="21.0">
      <c r="J517" s="17">
        <v>516.0</v>
      </c>
      <c r="K517" s="74">
        <v>1.66817881340568E7</v>
      </c>
    </row>
    <row r="518" customHeight="1" ht="21.0">
      <c r="J518" s="17">
        <v>517.0</v>
      </c>
      <c r="K518" s="74">
        <v>3.97758196868322E7</v>
      </c>
    </row>
    <row r="519" customHeight="1" ht="21.0">
      <c r="J519" s="17">
        <v>518.0</v>
      </c>
      <c r="K519" s="74">
        <v>3.385990934993E7</v>
      </c>
    </row>
    <row r="520" customHeight="1" ht="21.0">
      <c r="J520" s="17">
        <v>519.0</v>
      </c>
      <c r="K520" s="74">
        <v>3.08614923362163E7</v>
      </c>
    </row>
    <row r="521" customHeight="1" ht="21.0">
      <c r="J521" s="17">
        <v>520.0</v>
      </c>
      <c r="K521" s="74">
        <v>2.83571905333154E7</v>
      </c>
    </row>
    <row r="522" customHeight="1" ht="21.0">
      <c r="J522" s="17">
        <v>521.0</v>
      </c>
      <c r="K522" s="74">
        <v>6357763.83394587</v>
      </c>
    </row>
    <row r="523" customHeight="1" ht="21.0">
      <c r="J523" s="17">
        <v>522.0</v>
      </c>
      <c r="K523" s="74">
        <v>9.38356539526652E7</v>
      </c>
    </row>
    <row r="524" customHeight="1" ht="21.0">
      <c r="J524" s="17">
        <v>523.0</v>
      </c>
      <c r="K524" s="74">
        <v>2.77209556463644E7</v>
      </c>
    </row>
    <row r="525" customHeight="1" ht="21.0">
      <c r="J525" s="17">
        <v>524.0</v>
      </c>
      <c r="K525" s="74">
        <v>3.34914006626781E7</v>
      </c>
    </row>
    <row r="526" customHeight="1" ht="21.0">
      <c r="J526" s="17">
        <v>525.0</v>
      </c>
      <c r="K526" s="74">
        <v>8.75045609723983E7</v>
      </c>
    </row>
    <row r="527" customHeight="1" ht="21.0">
      <c r="J527" s="17">
        <v>526.0</v>
      </c>
      <c r="K527" s="74">
        <v>8.0774815012744E7</v>
      </c>
    </row>
    <row r="528" customHeight="1" ht="21.0">
      <c r="J528" s="17">
        <v>527.0</v>
      </c>
      <c r="K528" s="74">
        <v>1.08027865412213E8</v>
      </c>
    </row>
    <row r="529" customHeight="1" ht="21.0">
      <c r="J529" s="17">
        <v>528.0</v>
      </c>
      <c r="K529" s="74">
        <v>7.83189837147035E7</v>
      </c>
    </row>
    <row r="530" customHeight="1" ht="21.0">
      <c r="J530" s="17">
        <v>529.0</v>
      </c>
      <c r="K530" s="74">
        <v>7.97215845982453E8</v>
      </c>
    </row>
    <row r="531" customHeight="1" ht="21.0">
      <c r="J531" s="17">
        <v>530.0</v>
      </c>
      <c r="K531" s="74">
        <v>4515794.67917118</v>
      </c>
    </row>
    <row r="532" customHeight="1" ht="21.0">
      <c r="J532" s="17">
        <v>531.0</v>
      </c>
      <c r="K532" s="74">
        <v>1.51325731684764E7</v>
      </c>
    </row>
    <row r="533" customHeight="1" ht="21.0">
      <c r="J533" s="17">
        <v>532.0</v>
      </c>
      <c r="K533" s="74">
        <v>1.27192112945441E8</v>
      </c>
    </row>
    <row r="534" customHeight="1" ht="21.0">
      <c r="J534" s="17">
        <v>533.0</v>
      </c>
      <c r="K534" s="74">
        <v>1.84004116024641E8</v>
      </c>
    </row>
    <row r="535" customHeight="1" ht="21.0">
      <c r="J535" s="17">
        <v>534.0</v>
      </c>
      <c r="K535" s="74">
        <v>8412514.37136178</v>
      </c>
    </row>
    <row r="536" customHeight="1" ht="21.0">
      <c r="J536" s="17">
        <v>535.0</v>
      </c>
      <c r="K536" s="74">
        <v>3.07923323612587E7</v>
      </c>
    </row>
    <row r="537" customHeight="1" ht="21.0">
      <c r="J537" s="17">
        <v>536.0</v>
      </c>
      <c r="K537" s="74">
        <v>1.09186173032564E8</v>
      </c>
    </row>
    <row r="538" customHeight="1" ht="21.0">
      <c r="J538" s="17">
        <v>537.0</v>
      </c>
      <c r="K538" s="74">
        <v>7.47239177000337E7</v>
      </c>
    </row>
    <row r="539" customHeight="1" ht="21.0">
      <c r="J539" s="17">
        <v>538.0</v>
      </c>
      <c r="K539" s="74">
        <v>1.56574345043306E7</v>
      </c>
    </row>
    <row r="540" customHeight="1" ht="21.0">
      <c r="J540" s="17">
        <v>539.0</v>
      </c>
      <c r="K540" s="74">
        <v>6.78028745729512E7</v>
      </c>
    </row>
    <row r="541" customHeight="1" ht="21.0">
      <c r="J541" s="17">
        <v>540.0</v>
      </c>
      <c r="K541" s="74">
        <v>8.4248444776521E7</v>
      </c>
    </row>
    <row r="542" customHeight="1" ht="21.0">
      <c r="J542" s="17">
        <v>541.0</v>
      </c>
      <c r="K542" s="74">
        <v>2.29882037794207E7</v>
      </c>
    </row>
    <row r="543" customHeight="1" ht="21.0">
      <c r="J543" s="17">
        <v>542.0</v>
      </c>
      <c r="K543" s="74">
        <v>1.35847841421553E7</v>
      </c>
    </row>
    <row r="544" customHeight="1" ht="21.0">
      <c r="J544" s="17">
        <v>543.0</v>
      </c>
      <c r="K544" s="74">
        <v>1.76652145660727E7</v>
      </c>
    </row>
    <row r="545" customHeight="1" ht="21.0">
      <c r="J545" s="17">
        <v>544.0</v>
      </c>
      <c r="K545" s="74">
        <v>1.48691400572088E7</v>
      </c>
    </row>
    <row r="546" customHeight="1" ht="21.0">
      <c r="J546" s="17">
        <v>545.0</v>
      </c>
      <c r="K546" s="74">
        <v>5438334.55892362</v>
      </c>
    </row>
    <row r="547" customHeight="1" ht="21.0">
      <c r="J547" s="17">
        <v>546.0</v>
      </c>
      <c r="K547" s="74">
        <v>4.95517749119624E7</v>
      </c>
    </row>
    <row r="548" customHeight="1" ht="21.0">
      <c r="J548" s="17">
        <v>547.0</v>
      </c>
      <c r="K548" s="74">
        <v>1.17040904489336E8</v>
      </c>
    </row>
    <row r="549" customHeight="1" ht="21.0">
      <c r="J549" s="17">
        <v>548.0</v>
      </c>
      <c r="K549" s="74">
        <v>8.87879221064913E7</v>
      </c>
    </row>
    <row r="550" customHeight="1" ht="21.0">
      <c r="J550" s="17">
        <v>549.0</v>
      </c>
      <c r="K550" s="74">
        <v>1.77014828869937E7</v>
      </c>
    </row>
    <row r="551" customHeight="1" ht="21.0">
      <c r="J551" s="17">
        <v>550.0</v>
      </c>
      <c r="K551" s="74">
        <v>2.00314985374089E7</v>
      </c>
    </row>
    <row r="552" customHeight="1" ht="21.0">
      <c r="J552" s="17">
        <v>551.0</v>
      </c>
      <c r="K552" s="74">
        <v>9.69809928494134E7</v>
      </c>
    </row>
    <row r="553" customHeight="1" ht="21.0">
      <c r="J553" s="17">
        <v>552.0</v>
      </c>
      <c r="K553" s="74">
        <v>8.26002823605204E7</v>
      </c>
    </row>
    <row r="554" customHeight="1" ht="21.0">
      <c r="J554" s="17">
        <v>553.0</v>
      </c>
      <c r="K554" s="74">
        <v>2.57238060954353E8</v>
      </c>
    </row>
    <row r="555" customHeight="1" ht="21.0">
      <c r="J555" s="17">
        <v>554.0</v>
      </c>
      <c r="K555" s="74">
        <v>5.22219510915633E7</v>
      </c>
    </row>
    <row r="556" customHeight="1" ht="21.0">
      <c r="J556" s="17">
        <v>555.0</v>
      </c>
      <c r="K556" s="74">
        <v>2.08520265757433E8</v>
      </c>
    </row>
    <row r="557" customHeight="1" ht="21.0">
      <c r="J557" s="17">
        <v>556.0</v>
      </c>
      <c r="K557" s="74">
        <v>4.41865285367612E7</v>
      </c>
    </row>
    <row r="558" customHeight="1" ht="21.0">
      <c r="J558" s="17">
        <v>557.0</v>
      </c>
      <c r="K558" s="74">
        <v>9622568.60544853</v>
      </c>
    </row>
    <row r="559" customHeight="1" ht="21.0">
      <c r="J559" s="17">
        <v>558.0</v>
      </c>
      <c r="K559" s="74">
        <v>1.74903821361416E7</v>
      </c>
    </row>
    <row r="560" customHeight="1" ht="21.0">
      <c r="J560" s="17">
        <v>559.0</v>
      </c>
      <c r="K560" s="74">
        <v>2.81513354834678E7</v>
      </c>
    </row>
    <row r="561" customHeight="1" ht="21.0">
      <c r="J561" s="17">
        <v>560.0</v>
      </c>
      <c r="K561" s="74">
        <v>1.08905287382567E8</v>
      </c>
    </row>
    <row r="562" customHeight="1" ht="21.0">
      <c r="J562" s="17">
        <v>561.0</v>
      </c>
      <c r="K562" s="74">
        <v>7983032.8778302</v>
      </c>
    </row>
    <row r="563" customHeight="1" ht="21.0">
      <c r="J563" s="17">
        <v>562.0</v>
      </c>
      <c r="K563" s="74">
        <v>2.81986261010086E7</v>
      </c>
    </row>
    <row r="564" customHeight="1" ht="21.0">
      <c r="J564" s="17">
        <v>563.0</v>
      </c>
      <c r="K564" s="74">
        <v>4723842.55604468</v>
      </c>
    </row>
    <row r="565" customHeight="1" ht="21.0">
      <c r="J565" s="17">
        <v>564.0</v>
      </c>
      <c r="K565" s="74">
        <v>1.87676496891091E7</v>
      </c>
    </row>
    <row r="566" customHeight="1" ht="21.0">
      <c r="J566" s="17">
        <v>565.0</v>
      </c>
      <c r="K566" s="74">
        <v>2.23740585207477E7</v>
      </c>
    </row>
    <row r="567" customHeight="1" ht="21.0">
      <c r="J567" s="17">
        <v>566.0</v>
      </c>
      <c r="K567" s="74">
        <v>3.72823410342918E7</v>
      </c>
    </row>
    <row r="568" customHeight="1" ht="21.0">
      <c r="J568" s="17">
        <v>567.0</v>
      </c>
      <c r="K568" s="74">
        <v>6.37715898562101E7</v>
      </c>
    </row>
    <row r="569" customHeight="1" ht="21.0">
      <c r="J569" s="17">
        <v>568.0</v>
      </c>
      <c r="K569" s="74">
        <v>2.04394322285055E7</v>
      </c>
    </row>
    <row r="570" customHeight="1" ht="21.0">
      <c r="J570" s="17">
        <v>569.0</v>
      </c>
      <c r="K570" s="74">
        <v>8189362.82166657</v>
      </c>
    </row>
    <row r="571" customHeight="1" ht="21.0">
      <c r="J571" s="17">
        <v>570.0</v>
      </c>
      <c r="K571" s="74">
        <v>2.9579877930492E7</v>
      </c>
    </row>
    <row r="572" customHeight="1" ht="21.0">
      <c r="J572" s="17">
        <v>571.0</v>
      </c>
      <c r="K572" s="74">
        <v>4.62240386159084E7</v>
      </c>
    </row>
    <row r="573" customHeight="1" ht="21.0">
      <c r="J573" s="17">
        <v>572.0</v>
      </c>
      <c r="K573" s="74">
        <v>2877168.35927084</v>
      </c>
    </row>
    <row r="574" customHeight="1" ht="21.0">
      <c r="J574" s="17">
        <v>573.0</v>
      </c>
      <c r="K574" s="74">
        <v>9.50564451448055E7</v>
      </c>
    </row>
    <row r="575" customHeight="1" ht="21.0">
      <c r="J575" s="17">
        <v>574.0</v>
      </c>
      <c r="K575" s="74">
        <v>2.62515353709153E7</v>
      </c>
    </row>
    <row r="576" customHeight="1" ht="21.0">
      <c r="J576" s="17">
        <v>575.0</v>
      </c>
      <c r="K576" s="74">
        <v>5.50153003627468E7</v>
      </c>
    </row>
    <row r="577" customHeight="1" ht="21.0">
      <c r="J577" s="17">
        <v>576.0</v>
      </c>
      <c r="K577" s="74">
        <v>5110022.44141201</v>
      </c>
    </row>
    <row r="578" customHeight="1" ht="21.0">
      <c r="J578" s="17">
        <v>577.0</v>
      </c>
      <c r="K578" s="74">
        <v>4.54467634300033E7</v>
      </c>
    </row>
    <row r="579" customHeight="1" ht="21.0">
      <c r="J579" s="17">
        <v>578.0</v>
      </c>
      <c r="K579" s="74">
        <v>4.0219545532946E7</v>
      </c>
    </row>
    <row r="580" customHeight="1" ht="21.0">
      <c r="J580" s="17">
        <v>579.0</v>
      </c>
      <c r="K580" s="74">
        <v>3.38042554588307E7</v>
      </c>
    </row>
    <row r="581" customHeight="1" ht="21.0">
      <c r="J581" s="17">
        <v>580.0</v>
      </c>
      <c r="K581" s="74">
        <v>4.5589717188335E7</v>
      </c>
    </row>
    <row r="582" customHeight="1" ht="21.0">
      <c r="J582" s="17">
        <v>581.0</v>
      </c>
      <c r="K582" s="74">
        <v>5885590.99846317</v>
      </c>
    </row>
    <row r="583" customHeight="1" ht="21.0">
      <c r="J583" s="17">
        <v>582.0</v>
      </c>
      <c r="K583" s="74">
        <v>1.10197104894256E8</v>
      </c>
    </row>
    <row r="584" customHeight="1" ht="21.0">
      <c r="J584" s="17">
        <v>583.0</v>
      </c>
      <c r="K584" s="74">
        <v>1.03187957356702E7</v>
      </c>
    </row>
    <row r="585" customHeight="1" ht="21.0">
      <c r="J585" s="17">
        <v>584.0</v>
      </c>
      <c r="K585" s="74">
        <v>2.07255655262253E8</v>
      </c>
    </row>
    <row r="586" customHeight="1" ht="21.0">
      <c r="J586" s="17">
        <v>585.0</v>
      </c>
      <c r="K586" s="74">
        <v>8.62840388807918E7</v>
      </c>
    </row>
    <row r="587" customHeight="1" ht="21.0">
      <c r="J587" s="17">
        <v>586.0</v>
      </c>
      <c r="K587" s="74">
        <v>6.49993460112102E7</v>
      </c>
    </row>
    <row r="588" customHeight="1" ht="21.0">
      <c r="J588" s="17">
        <v>587.0</v>
      </c>
      <c r="K588" s="74">
        <v>1.89770595242412E7</v>
      </c>
    </row>
    <row r="589" customHeight="1" ht="21.0">
      <c r="J589" s="17">
        <v>588.0</v>
      </c>
      <c r="K589" s="74">
        <v>1.66779344142089E8</v>
      </c>
    </row>
    <row r="590" customHeight="1" ht="21.0">
      <c r="J590" s="17">
        <v>589.0</v>
      </c>
      <c r="K590" s="74">
        <v>2.76115594345787E8</v>
      </c>
    </row>
    <row r="591" customHeight="1" ht="21.0">
      <c r="J591" s="17">
        <v>590.0</v>
      </c>
      <c r="K591" s="74">
        <v>1.2272500843902E7</v>
      </c>
    </row>
    <row r="592" customHeight="1" ht="21.0">
      <c r="J592" s="17">
        <v>591.0</v>
      </c>
      <c r="K592" s="74">
        <v>5.1619344403329E7</v>
      </c>
    </row>
    <row r="593" customHeight="1" ht="21.0">
      <c r="J593" s="17">
        <v>592.0</v>
      </c>
      <c r="K593" s="74">
        <v>9.14329264961978E7</v>
      </c>
    </row>
    <row r="594" customHeight="1" ht="21.0">
      <c r="J594" s="17">
        <v>593.0</v>
      </c>
      <c r="K594" s="74">
        <v>3.07663761276253E7</v>
      </c>
    </row>
    <row r="595" customHeight="1" ht="21.0">
      <c r="J595" s="17">
        <v>594.0</v>
      </c>
      <c r="K595" s="74">
        <v>2.29995287280335E7</v>
      </c>
    </row>
    <row r="596" customHeight="1" ht="21.0">
      <c r="J596" s="17">
        <v>595.0</v>
      </c>
      <c r="K596" s="74">
        <v>1.04413584046382E7</v>
      </c>
    </row>
    <row r="597" customHeight="1" ht="21.0">
      <c r="J597" s="17">
        <v>596.0</v>
      </c>
      <c r="K597" s="74">
        <v>8013645.56688884</v>
      </c>
    </row>
    <row r="598" customHeight="1" ht="21.0">
      <c r="J598" s="17">
        <v>597.0</v>
      </c>
      <c r="K598" s="74">
        <v>1.45151062735441E7</v>
      </c>
    </row>
    <row r="599" customHeight="1" ht="21.0">
      <c r="J599" s="17">
        <v>598.0</v>
      </c>
      <c r="K599" s="74">
        <v>9805111.99976719</v>
      </c>
    </row>
    <row r="600" customHeight="1" ht="21.0">
      <c r="J600" s="17">
        <v>599.0</v>
      </c>
      <c r="K600" s="74">
        <v>1.75592493965094E8</v>
      </c>
    </row>
    <row r="601" customHeight="1" ht="21.0">
      <c r="J601" s="17">
        <v>600.0</v>
      </c>
      <c r="K601" s="74">
        <v>2.04628878349519E7</v>
      </c>
    </row>
    <row r="602" customHeight="1" ht="21.0">
      <c r="J602" s="17">
        <v>601.0</v>
      </c>
      <c r="K602" s="74">
        <v>2.9678036830379E7</v>
      </c>
    </row>
    <row r="603" customHeight="1" ht="21.0">
      <c r="J603" s="17">
        <v>602.0</v>
      </c>
      <c r="K603" s="74">
        <v>1.13107225628011E7</v>
      </c>
    </row>
    <row r="604" customHeight="1" ht="21.0">
      <c r="J604" s="17">
        <v>603.0</v>
      </c>
      <c r="K604" s="74">
        <v>7.887330822769E7</v>
      </c>
    </row>
    <row r="605" customHeight="1" ht="21.0">
      <c r="J605" s="17">
        <v>604.0</v>
      </c>
      <c r="K605" s="74">
        <v>7.47846286090649E7</v>
      </c>
    </row>
    <row r="606" customHeight="1" ht="21.0">
      <c r="J606" s="17">
        <v>605.0</v>
      </c>
      <c r="K606" s="74">
        <v>8.7762900271059E7</v>
      </c>
    </row>
    <row r="607" customHeight="1" ht="21.0">
      <c r="J607" s="17">
        <v>606.0</v>
      </c>
      <c r="K607" s="74">
        <v>1.31422652694395E8</v>
      </c>
    </row>
    <row r="608" customHeight="1" ht="21.0">
      <c r="J608" s="17">
        <v>607.0</v>
      </c>
      <c r="K608" s="74">
        <v>1.19067585115004E8</v>
      </c>
    </row>
    <row r="609" customHeight="1" ht="21.0">
      <c r="J609" s="17">
        <v>608.0</v>
      </c>
      <c r="K609" s="74">
        <v>1.13232940937637E7</v>
      </c>
    </row>
    <row r="610" customHeight="1" ht="21.0">
      <c r="J610" s="17">
        <v>609.0</v>
      </c>
      <c r="K610" s="74">
        <v>4.33743295412029E7</v>
      </c>
    </row>
    <row r="611" customHeight="1" ht="21.0">
      <c r="J611" s="17">
        <v>610.0</v>
      </c>
      <c r="K611" s="74">
        <v>4.86677429229933E7</v>
      </c>
    </row>
    <row r="612" customHeight="1" ht="21.0">
      <c r="J612" s="17">
        <v>611.0</v>
      </c>
      <c r="K612" s="74">
        <v>1.99822103255084E7</v>
      </c>
    </row>
    <row r="613" customHeight="1" ht="21.0">
      <c r="J613" s="17">
        <v>612.0</v>
      </c>
      <c r="K613" s="74">
        <v>1.79482200252001E7</v>
      </c>
    </row>
    <row r="614" customHeight="1" ht="21.0">
      <c r="J614" s="17">
        <v>613.0</v>
      </c>
      <c r="K614" s="74">
        <v>1.3388256896237E7</v>
      </c>
    </row>
    <row r="615" customHeight="1" ht="21.0">
      <c r="J615" s="17">
        <v>614.0</v>
      </c>
      <c r="K615" s="74">
        <v>4.89717488062559E7</v>
      </c>
    </row>
    <row r="616" customHeight="1" ht="21.0">
      <c r="J616" s="17">
        <v>615.0</v>
      </c>
      <c r="K616" s="74">
        <v>1.36506488810964E8</v>
      </c>
    </row>
    <row r="617" customHeight="1" ht="21.0">
      <c r="J617" s="17">
        <v>616.0</v>
      </c>
      <c r="K617" s="74">
        <v>7964144.55515974</v>
      </c>
    </row>
    <row r="618" customHeight="1" ht="21.0">
      <c r="J618" s="17">
        <v>617.0</v>
      </c>
      <c r="K618" s="74">
        <v>9133393.34127411</v>
      </c>
    </row>
    <row r="619" customHeight="1" ht="21.0">
      <c r="J619" s="17">
        <v>618.0</v>
      </c>
      <c r="K619" s="74">
        <v>6560813.69738788</v>
      </c>
    </row>
    <row r="620" customHeight="1" ht="21.0">
      <c r="J620" s="17">
        <v>619.0</v>
      </c>
      <c r="K620" s="74">
        <v>1.93017696922973E7</v>
      </c>
    </row>
    <row r="621" customHeight="1" ht="21.0">
      <c r="J621" s="17">
        <v>620.0</v>
      </c>
      <c r="K621" s="74">
        <v>2.405255650063E8</v>
      </c>
    </row>
    <row r="622" customHeight="1" ht="21.0">
      <c r="J622" s="17">
        <v>621.0</v>
      </c>
      <c r="K622" s="74">
        <v>1.55013007847396E8</v>
      </c>
    </row>
    <row r="623" customHeight="1" ht="21.0">
      <c r="J623" s="17">
        <v>622.0</v>
      </c>
      <c r="K623" s="74">
        <v>1.85228791801597E7</v>
      </c>
    </row>
    <row r="624" customHeight="1" ht="21.0">
      <c r="J624" s="17">
        <v>623.0</v>
      </c>
      <c r="K624" s="74">
        <v>5.18855493892537E7</v>
      </c>
    </row>
    <row r="625" customHeight="1" ht="21.0">
      <c r="J625" s="17">
        <v>624.0</v>
      </c>
      <c r="K625" s="74">
        <v>9.76214668081028E7</v>
      </c>
    </row>
    <row r="626" customHeight="1" ht="21.0">
      <c r="J626" s="17">
        <v>625.0</v>
      </c>
      <c r="K626" s="74">
        <v>3.8807466209027E7</v>
      </c>
    </row>
    <row r="627" customHeight="1" ht="21.0">
      <c r="J627" s="17">
        <v>626.0</v>
      </c>
      <c r="K627" s="74">
        <v>5.9103688777117E7</v>
      </c>
    </row>
    <row r="628" customHeight="1" ht="21.0">
      <c r="J628" s="17">
        <v>627.0</v>
      </c>
      <c r="K628" s="74">
        <v>6283043.73357006</v>
      </c>
    </row>
    <row r="629" customHeight="1" ht="21.0">
      <c r="J629" s="17">
        <v>628.0</v>
      </c>
      <c r="K629" s="74">
        <v>4.92383378901454E7</v>
      </c>
    </row>
    <row r="630" customHeight="1" ht="21.0">
      <c r="J630" s="17">
        <v>629.0</v>
      </c>
      <c r="K630" s="74">
        <v>9544041.64629985</v>
      </c>
    </row>
    <row r="631" customHeight="1" ht="21.0">
      <c r="J631" s="17">
        <v>630.0</v>
      </c>
      <c r="K631" s="74">
        <v>1.02314517966724E7</v>
      </c>
    </row>
    <row r="632" customHeight="1" ht="21.0">
      <c r="J632" s="17">
        <v>631.0</v>
      </c>
      <c r="K632" s="74">
        <v>7.33759196691756E7</v>
      </c>
    </row>
    <row r="633" customHeight="1" ht="21.0">
      <c r="J633" s="17">
        <v>632.0</v>
      </c>
      <c r="K633" s="74">
        <v>3.5530943019286E7</v>
      </c>
    </row>
    <row r="634" customHeight="1" ht="21.0">
      <c r="J634" s="17">
        <v>633.0</v>
      </c>
      <c r="K634" s="74">
        <v>7.68337948341307E7</v>
      </c>
    </row>
    <row r="635" customHeight="1" ht="21.0">
      <c r="J635" s="17">
        <v>634.0</v>
      </c>
      <c r="K635" s="74">
        <v>3.26078032841046E7</v>
      </c>
    </row>
    <row r="636" customHeight="1" ht="21.0">
      <c r="J636" s="17">
        <v>635.0</v>
      </c>
      <c r="K636" s="74">
        <v>1.43751432288488E8</v>
      </c>
    </row>
    <row r="637" customHeight="1" ht="21.0">
      <c r="J637" s="17">
        <v>636.0</v>
      </c>
      <c r="K637" s="74">
        <v>2.8645439851293E7</v>
      </c>
    </row>
    <row r="638" customHeight="1" ht="21.0">
      <c r="J638" s="17">
        <v>637.0</v>
      </c>
      <c r="K638" s="74">
        <v>3.43350500639407E7</v>
      </c>
    </row>
    <row r="639" customHeight="1" ht="21.0">
      <c r="J639" s="17">
        <v>638.0</v>
      </c>
      <c r="K639" s="74">
        <v>1.60453839725588E7</v>
      </c>
    </row>
    <row r="640" customHeight="1" ht="21.0">
      <c r="J640" s="17">
        <v>639.0</v>
      </c>
      <c r="K640" s="74">
        <v>3.9562663700564E7</v>
      </c>
    </row>
    <row r="641" customHeight="1" ht="21.0">
      <c r="J641" s="17">
        <v>640.0</v>
      </c>
      <c r="K641" s="74">
        <v>4.1790344995981E7</v>
      </c>
    </row>
    <row r="642" customHeight="1" ht="21.0">
      <c r="J642" s="17">
        <v>641.0</v>
      </c>
      <c r="K642" s="74">
        <v>4.36661890470901E7</v>
      </c>
    </row>
    <row r="643" customHeight="1" ht="21.0">
      <c r="J643" s="17">
        <v>642.0</v>
      </c>
      <c r="K643" s="74">
        <v>1.0882287017437E7</v>
      </c>
    </row>
    <row r="644" customHeight="1" ht="21.0">
      <c r="J644" s="17">
        <v>643.0</v>
      </c>
      <c r="K644" s="74">
        <v>1.77893127206903E7</v>
      </c>
    </row>
    <row r="645" customHeight="1" ht="21.0">
      <c r="J645" s="17">
        <v>644.0</v>
      </c>
      <c r="K645" s="74">
        <v>2.13544738323782E8</v>
      </c>
    </row>
    <row r="646" customHeight="1" ht="21.0">
      <c r="J646" s="17">
        <v>645.0</v>
      </c>
      <c r="K646" s="74">
        <v>1.66249051533439E7</v>
      </c>
    </row>
    <row r="647" customHeight="1" ht="21.0">
      <c r="J647" s="17">
        <v>646.0</v>
      </c>
      <c r="K647" s="74">
        <v>6.81724028692442E7</v>
      </c>
    </row>
    <row r="648" customHeight="1" ht="21.0">
      <c r="J648" s="17">
        <v>647.0</v>
      </c>
      <c r="K648" s="74">
        <v>5.6573237280455E7</v>
      </c>
    </row>
    <row r="649" customHeight="1" ht="21.0">
      <c r="J649" s="17">
        <v>648.0</v>
      </c>
      <c r="K649" s="74">
        <v>1.36622697202767E8</v>
      </c>
    </row>
    <row r="650" customHeight="1" ht="21.0">
      <c r="J650" s="17">
        <v>649.0</v>
      </c>
      <c r="K650" s="74">
        <v>1.46957223566491E8</v>
      </c>
    </row>
    <row r="651" customHeight="1" ht="21.0">
      <c r="J651" s="17">
        <v>650.0</v>
      </c>
      <c r="K651" s="74">
        <v>3517937.40549371</v>
      </c>
    </row>
    <row r="652" customHeight="1" ht="21.0">
      <c r="J652" s="17">
        <v>651.0</v>
      </c>
      <c r="K652" s="74">
        <v>2.43316378530533E7</v>
      </c>
    </row>
    <row r="653" customHeight="1" ht="21.0">
      <c r="J653" s="17">
        <v>652.0</v>
      </c>
      <c r="K653" s="74">
        <v>7.8440444236E7</v>
      </c>
    </row>
    <row r="654" customHeight="1" ht="21.0">
      <c r="J654" s="17">
        <v>653.0</v>
      </c>
      <c r="K654" s="74">
        <v>1.86685169459983E7</v>
      </c>
    </row>
    <row r="655" customHeight="1" ht="21.0">
      <c r="J655" s="17">
        <v>654.0</v>
      </c>
      <c r="K655" s="74">
        <v>3.66333787018127E7</v>
      </c>
    </row>
    <row r="656" customHeight="1" ht="21.0">
      <c r="J656" s="17">
        <v>655.0</v>
      </c>
      <c r="K656" s="74">
        <v>4.3356275911886E7</v>
      </c>
    </row>
    <row r="657" customHeight="1" ht="21.0">
      <c r="J657" s="17">
        <v>656.0</v>
      </c>
      <c r="K657" s="74">
        <v>4.8507077445935E8</v>
      </c>
    </row>
    <row r="658" customHeight="1" ht="21.0">
      <c r="J658" s="17">
        <v>657.0</v>
      </c>
      <c r="K658" s="74">
        <v>4.30537750519653E7</v>
      </c>
    </row>
    <row r="659" customHeight="1" ht="21.0">
      <c r="J659" s="17">
        <v>658.0</v>
      </c>
      <c r="K659" s="74">
        <v>3.47110227958584E7</v>
      </c>
    </row>
    <row r="660" customHeight="1" ht="21.0">
      <c r="J660" s="17">
        <v>659.0</v>
      </c>
      <c r="K660" s="74">
        <v>1.16883756713359E7</v>
      </c>
    </row>
    <row r="661" customHeight="1" ht="21.0">
      <c r="J661" s="17">
        <v>660.0</v>
      </c>
      <c r="K661" s="74">
        <v>3.1565118002359E8</v>
      </c>
    </row>
    <row r="662" customHeight="1" ht="21.0">
      <c r="J662" s="17">
        <v>661.0</v>
      </c>
      <c r="K662" s="74">
        <v>2.49020647663639E7</v>
      </c>
    </row>
    <row r="663" customHeight="1" ht="21.0">
      <c r="J663" s="17">
        <v>662.0</v>
      </c>
      <c r="K663" s="74">
        <v>4.80415648647779E7</v>
      </c>
    </row>
    <row r="664" customHeight="1" ht="21.0">
      <c r="J664" s="17">
        <v>663.0</v>
      </c>
      <c r="K664" s="74">
        <v>1.55938386098335E8</v>
      </c>
    </row>
    <row r="665" customHeight="1" ht="21.0">
      <c r="J665" s="17">
        <v>664.0</v>
      </c>
      <c r="K665" s="74">
        <v>2.28103858234512E7</v>
      </c>
    </row>
    <row r="666" customHeight="1" ht="21.0">
      <c r="J666" s="17">
        <v>665.0</v>
      </c>
      <c r="K666" s="74">
        <v>5.21969954818454E7</v>
      </c>
    </row>
    <row r="667" customHeight="1" ht="21.0">
      <c r="J667" s="17">
        <v>666.0</v>
      </c>
      <c r="K667" s="74">
        <v>8.95269540730198E7</v>
      </c>
    </row>
    <row r="668" customHeight="1" ht="21.0">
      <c r="J668" s="17">
        <v>667.0</v>
      </c>
      <c r="K668" s="74">
        <v>4.53284011945621E7</v>
      </c>
    </row>
    <row r="669" customHeight="1" ht="21.0">
      <c r="J669" s="17">
        <v>668.0</v>
      </c>
      <c r="K669" s="74">
        <v>4.32963083327567E8</v>
      </c>
    </row>
    <row r="670" customHeight="1" ht="21.0">
      <c r="J670" s="17">
        <v>669.0</v>
      </c>
      <c r="K670" s="74">
        <v>2.16103795161391E7</v>
      </c>
    </row>
    <row r="671" customHeight="1" ht="21.0">
      <c r="J671" s="17">
        <v>670.0</v>
      </c>
      <c r="K671" s="74">
        <v>1.07839454981341E8</v>
      </c>
    </row>
    <row r="672" customHeight="1" ht="21.0">
      <c r="J672" s="17">
        <v>671.0</v>
      </c>
      <c r="K672" s="74">
        <v>6.342133964497E7</v>
      </c>
    </row>
    <row r="673" customHeight="1" ht="21.0">
      <c r="J673" s="17">
        <v>672.0</v>
      </c>
      <c r="K673" s="74">
        <v>9.28788029198116E7</v>
      </c>
    </row>
    <row r="674" customHeight="1" ht="21.0">
      <c r="J674" s="17">
        <v>673.0</v>
      </c>
      <c r="K674" s="74">
        <v>9001745.01030373</v>
      </c>
    </row>
    <row r="675" customHeight="1" ht="21.0">
      <c r="J675" s="17">
        <v>674.0</v>
      </c>
      <c r="K675" s="74">
        <v>5.21039466844438E7</v>
      </c>
    </row>
    <row r="676" customHeight="1" ht="21.0">
      <c r="J676" s="17">
        <v>675.0</v>
      </c>
      <c r="K676" s="74">
        <v>5.16006101119764E7</v>
      </c>
    </row>
    <row r="677" customHeight="1" ht="21.0">
      <c r="J677" s="17">
        <v>676.0</v>
      </c>
      <c r="K677" s="74">
        <v>5554953.66851869</v>
      </c>
    </row>
    <row r="678" customHeight="1" ht="21.0">
      <c r="J678" s="17">
        <v>677.0</v>
      </c>
      <c r="K678" s="74">
        <v>1.24281115733042E8</v>
      </c>
    </row>
    <row r="679" customHeight="1" ht="21.0">
      <c r="J679" s="17">
        <v>678.0</v>
      </c>
      <c r="K679" s="74">
        <v>7591286.92379222</v>
      </c>
    </row>
    <row r="680" customHeight="1" ht="21.0">
      <c r="J680" s="17">
        <v>679.0</v>
      </c>
      <c r="K680" s="74">
        <v>6154544.8910831</v>
      </c>
    </row>
    <row r="681" customHeight="1" ht="21.0">
      <c r="J681" s="17">
        <v>680.0</v>
      </c>
      <c r="K681" s="74">
        <v>1.52152963526954E7</v>
      </c>
    </row>
    <row r="682" customHeight="1" ht="21.0">
      <c r="J682" s="17">
        <v>681.0</v>
      </c>
      <c r="K682" s="74">
        <v>6.58840669936258E7</v>
      </c>
    </row>
    <row r="683" customHeight="1" ht="21.0">
      <c r="J683" s="17">
        <v>682.0</v>
      </c>
      <c r="K683" s="74">
        <v>1.84701076656337E7</v>
      </c>
    </row>
    <row r="684" customHeight="1" ht="21.0">
      <c r="J684" s="17">
        <v>683.0</v>
      </c>
      <c r="K684" s="74">
        <v>3.27223671433853E7</v>
      </c>
    </row>
    <row r="685" customHeight="1" ht="21.0">
      <c r="J685" s="17">
        <v>684.0</v>
      </c>
      <c r="K685" s="74">
        <v>1.30603506216629E8</v>
      </c>
    </row>
    <row r="686" customHeight="1" ht="21.0">
      <c r="J686" s="17">
        <v>685.0</v>
      </c>
      <c r="K686" s="74">
        <v>1.55547171332703E7</v>
      </c>
    </row>
    <row r="687" customHeight="1" ht="21.0">
      <c r="J687" s="17">
        <v>686.0</v>
      </c>
      <c r="K687" s="74">
        <v>1.44863741448757E8</v>
      </c>
    </row>
    <row r="688" customHeight="1" ht="21.0">
      <c r="J688" s="17">
        <v>687.0</v>
      </c>
      <c r="K688" s="74">
        <v>2.7778547540207E7</v>
      </c>
    </row>
    <row r="689" customHeight="1" ht="21.0">
      <c r="J689" s="17">
        <v>688.0</v>
      </c>
      <c r="K689" s="74">
        <v>1.93272685635312E8</v>
      </c>
    </row>
    <row r="690" customHeight="1" ht="21.0">
      <c r="J690" s="17">
        <v>689.0</v>
      </c>
      <c r="K690" s="74">
        <v>2.54389585849027E8</v>
      </c>
    </row>
    <row r="691" customHeight="1" ht="21.0">
      <c r="J691" s="17">
        <v>690.0</v>
      </c>
      <c r="K691" s="74">
        <v>2.07777693138449E7</v>
      </c>
    </row>
    <row r="692" customHeight="1" ht="21.0">
      <c r="J692" s="17">
        <v>691.0</v>
      </c>
      <c r="K692" s="74">
        <v>3.51955405746314E7</v>
      </c>
    </row>
    <row r="693" customHeight="1" ht="21.0">
      <c r="J693" s="17">
        <v>692.0</v>
      </c>
      <c r="K693" s="74">
        <v>1.88120004190923E7</v>
      </c>
    </row>
    <row r="694" customHeight="1" ht="21.0">
      <c r="J694" s="17">
        <v>693.0</v>
      </c>
      <c r="K694" s="74">
        <v>1.89926631481549E8</v>
      </c>
    </row>
    <row r="695" customHeight="1" ht="21.0">
      <c r="J695" s="17">
        <v>694.0</v>
      </c>
      <c r="K695" s="74">
        <v>4997561.92203884</v>
      </c>
    </row>
    <row r="696" customHeight="1" ht="21.0">
      <c r="J696" s="17">
        <v>695.0</v>
      </c>
      <c r="K696" s="74">
        <v>7120319.24794942</v>
      </c>
    </row>
    <row r="697" customHeight="1" ht="21.0">
      <c r="J697" s="17">
        <v>696.0</v>
      </c>
      <c r="K697" s="74">
        <v>2.77796165798698E7</v>
      </c>
    </row>
    <row r="698" customHeight="1" ht="21.0">
      <c r="J698" s="17">
        <v>697.0</v>
      </c>
      <c r="K698" s="74">
        <v>1.57747640651798E7</v>
      </c>
    </row>
    <row r="699" customHeight="1" ht="21.0">
      <c r="J699" s="17">
        <v>698.0</v>
      </c>
      <c r="K699" s="74">
        <v>3.50893414736968E7</v>
      </c>
    </row>
    <row r="700" customHeight="1" ht="21.0">
      <c r="J700" s="17">
        <v>699.0</v>
      </c>
      <c r="K700" s="74">
        <v>2.1379865625746E7</v>
      </c>
    </row>
    <row r="701" customHeight="1" ht="21.0">
      <c r="J701" s="17">
        <v>700.0</v>
      </c>
      <c r="K701" s="74">
        <v>6.17893373997753E7</v>
      </c>
    </row>
    <row r="702" customHeight="1" ht="21.0">
      <c r="J702" s="17">
        <v>701.0</v>
      </c>
      <c r="K702" s="74">
        <v>3.72390698333122E7</v>
      </c>
    </row>
    <row r="703" customHeight="1" ht="21.0">
      <c r="J703" s="17">
        <v>702.0</v>
      </c>
      <c r="K703" s="74">
        <v>1.79250727643781E8</v>
      </c>
    </row>
    <row r="704" customHeight="1" ht="21.0">
      <c r="J704" s="17">
        <v>703.0</v>
      </c>
      <c r="K704" s="74">
        <v>1.24218641387026E8</v>
      </c>
    </row>
    <row r="705" customHeight="1" ht="21.0">
      <c r="J705" s="17">
        <v>704.0</v>
      </c>
      <c r="K705" s="74">
        <v>9.2441899633661E7</v>
      </c>
    </row>
    <row r="706" customHeight="1" ht="21.0">
      <c r="J706" s="17">
        <v>705.0</v>
      </c>
      <c r="K706" s="74">
        <v>7.56112117904214E7</v>
      </c>
    </row>
    <row r="707" customHeight="1" ht="21.0">
      <c r="J707" s="17">
        <v>706.0</v>
      </c>
      <c r="K707" s="74">
        <v>6787946.20198534</v>
      </c>
    </row>
    <row r="708" customHeight="1" ht="21.0">
      <c r="J708" s="17">
        <v>707.0</v>
      </c>
      <c r="K708" s="74">
        <v>1.50485816593732E7</v>
      </c>
    </row>
    <row r="709" customHeight="1" ht="21.0">
      <c r="J709" s="17">
        <v>708.0</v>
      </c>
      <c r="K709" s="74">
        <v>6.6918934166695E7</v>
      </c>
    </row>
    <row r="710" customHeight="1" ht="21.0">
      <c r="J710" s="17">
        <v>709.0</v>
      </c>
      <c r="K710" s="74">
        <v>2.16344035232E7</v>
      </c>
    </row>
    <row r="711" customHeight="1" ht="21.0">
      <c r="J711" s="17">
        <v>710.0</v>
      </c>
      <c r="K711" s="74">
        <v>5.65973160794611E7</v>
      </c>
    </row>
    <row r="712" customHeight="1" ht="21.0">
      <c r="J712" s="17">
        <v>711.0</v>
      </c>
      <c r="K712" s="74">
        <v>4.67196909384041E7</v>
      </c>
    </row>
    <row r="713" customHeight="1" ht="21.0">
      <c r="J713" s="17">
        <v>712.0</v>
      </c>
      <c r="K713" s="74">
        <v>5441641.4358893</v>
      </c>
    </row>
    <row r="714" customHeight="1" ht="21.0">
      <c r="J714" s="17">
        <v>713.0</v>
      </c>
      <c r="K714" s="74">
        <v>2.44677553758834E8</v>
      </c>
    </row>
    <row r="715" customHeight="1" ht="21.0">
      <c r="J715" s="17">
        <v>714.0</v>
      </c>
      <c r="K715" s="74">
        <v>2.50802085730683E8</v>
      </c>
    </row>
    <row r="716" customHeight="1" ht="21.0">
      <c r="J716" s="17">
        <v>715.0</v>
      </c>
      <c r="K716" s="74">
        <v>1.46680347157243E7</v>
      </c>
    </row>
    <row r="717" customHeight="1" ht="21.0">
      <c r="J717" s="17">
        <v>716.0</v>
      </c>
      <c r="K717" s="74">
        <v>9.63468627436294E7</v>
      </c>
    </row>
    <row r="718" customHeight="1" ht="21.0">
      <c r="J718" s="17">
        <v>717.0</v>
      </c>
      <c r="K718" s="74">
        <v>4.25774154586245E7</v>
      </c>
    </row>
    <row r="719" customHeight="1" ht="21.0">
      <c r="J719" s="17">
        <v>718.0</v>
      </c>
      <c r="K719" s="74">
        <v>3.36071147640751E7</v>
      </c>
    </row>
    <row r="720" customHeight="1" ht="21.0">
      <c r="J720" s="17">
        <v>719.0</v>
      </c>
      <c r="K720" s="74">
        <v>2.52715727756556E7</v>
      </c>
    </row>
    <row r="721" customHeight="1" ht="21.0">
      <c r="J721" s="17">
        <v>720.0</v>
      </c>
      <c r="K721" s="74">
        <v>4.3720020570868E7</v>
      </c>
    </row>
    <row r="722" customHeight="1" ht="21.0">
      <c r="J722" s="17">
        <v>721.0</v>
      </c>
      <c r="K722" s="74">
        <v>9.28921555740124E7</v>
      </c>
    </row>
    <row r="723" customHeight="1" ht="21.0">
      <c r="J723" s="17">
        <v>722.0</v>
      </c>
      <c r="K723" s="74">
        <v>1.12607427354529E7</v>
      </c>
    </row>
    <row r="724" customHeight="1" ht="21.0">
      <c r="J724" s="17">
        <v>723.0</v>
      </c>
      <c r="K724" s="74">
        <v>1.3879357764856E7</v>
      </c>
    </row>
    <row r="725" customHeight="1" ht="21.0">
      <c r="J725" s="17">
        <v>724.0</v>
      </c>
      <c r="K725" s="74">
        <v>8230285.98929854</v>
      </c>
    </row>
    <row r="726" customHeight="1" ht="21.0">
      <c r="J726" s="17">
        <v>725.0</v>
      </c>
      <c r="K726" s="74">
        <v>3.31311849651975E7</v>
      </c>
    </row>
    <row r="727" customHeight="1" ht="21.0">
      <c r="J727" s="17">
        <v>726.0</v>
      </c>
      <c r="K727" s="74">
        <v>5006563.07090351</v>
      </c>
    </row>
    <row r="728" customHeight="1" ht="21.0">
      <c r="J728" s="17">
        <v>727.0</v>
      </c>
      <c r="K728" s="74">
        <v>2.0446765833582E7</v>
      </c>
    </row>
    <row r="729" customHeight="1" ht="21.0">
      <c r="J729" s="17">
        <v>728.0</v>
      </c>
      <c r="K729" s="74">
        <v>1.8397750126584E7</v>
      </c>
    </row>
    <row r="730" customHeight="1" ht="21.0">
      <c r="J730" s="17">
        <v>729.0</v>
      </c>
      <c r="K730" s="74">
        <v>3.59074812921718E7</v>
      </c>
    </row>
    <row r="731" customHeight="1" ht="21.0">
      <c r="J731" s="17">
        <v>730.0</v>
      </c>
      <c r="K731" s="74">
        <v>2.03783278847513E8</v>
      </c>
    </row>
    <row r="732" customHeight="1" ht="21.0">
      <c r="J732" s="17">
        <v>731.0</v>
      </c>
      <c r="K732" s="74">
        <v>5.11118208352167E7</v>
      </c>
    </row>
    <row r="733" customHeight="1" ht="21.0">
      <c r="J733" s="17">
        <v>732.0</v>
      </c>
      <c r="K733" s="74">
        <v>1.35690566310047E7</v>
      </c>
    </row>
    <row r="734" customHeight="1" ht="21.0">
      <c r="J734" s="17">
        <v>733.0</v>
      </c>
      <c r="K734" s="74">
        <v>1.3889071109407E7</v>
      </c>
    </row>
    <row r="735" customHeight="1" ht="21.0">
      <c r="J735" s="17">
        <v>734.0</v>
      </c>
      <c r="K735" s="74">
        <v>1.88315594976068E7</v>
      </c>
    </row>
    <row r="736" customHeight="1" ht="21.0">
      <c r="J736" s="17">
        <v>735.0</v>
      </c>
      <c r="K736" s="74">
        <v>1.93555459585981E7</v>
      </c>
    </row>
    <row r="737" customHeight="1" ht="21.0">
      <c r="J737" s="17">
        <v>736.0</v>
      </c>
      <c r="K737" s="74">
        <v>3546150.8419318</v>
      </c>
    </row>
    <row r="738" customHeight="1" ht="21.0">
      <c r="J738" s="17">
        <v>737.0</v>
      </c>
      <c r="K738" s="74">
        <v>3.11560009413014E7</v>
      </c>
    </row>
    <row r="739" customHeight="1" ht="21.0">
      <c r="J739" s="17">
        <v>738.0</v>
      </c>
      <c r="K739" s="74">
        <v>7934180.23958202</v>
      </c>
    </row>
    <row r="740" customHeight="1" ht="21.0">
      <c r="J740" s="17">
        <v>739.0</v>
      </c>
      <c r="K740" s="74">
        <v>2.61004626681383E7</v>
      </c>
    </row>
    <row r="741" customHeight="1" ht="21.0">
      <c r="J741" s="17">
        <v>740.0</v>
      </c>
      <c r="K741" s="74">
        <v>5.46365074096461E7</v>
      </c>
    </row>
    <row r="742" customHeight="1" ht="21.0">
      <c r="J742" s="17">
        <v>741.0</v>
      </c>
      <c r="K742" s="74">
        <v>3.13864086022892E7</v>
      </c>
    </row>
    <row r="743" customHeight="1" ht="21.0">
      <c r="J743" s="17">
        <v>742.0</v>
      </c>
      <c r="K743" s="74">
        <v>2.8554306313727E7</v>
      </c>
    </row>
    <row r="744" customHeight="1" ht="21.0">
      <c r="J744" s="17">
        <v>743.0</v>
      </c>
      <c r="K744" s="74">
        <v>1.32829841650856E7</v>
      </c>
    </row>
    <row r="745" customHeight="1" ht="21.0">
      <c r="J745" s="17">
        <v>744.0</v>
      </c>
      <c r="K745" s="74">
        <v>3.52084131854203E7</v>
      </c>
    </row>
    <row r="746" customHeight="1" ht="21.0">
      <c r="J746" s="17">
        <v>745.0</v>
      </c>
      <c r="K746" s="74">
        <v>7690507.35202151</v>
      </c>
    </row>
    <row r="747" customHeight="1" ht="21.0">
      <c r="J747" s="17">
        <v>746.0</v>
      </c>
      <c r="K747" s="74">
        <v>2.0002193299561E8</v>
      </c>
    </row>
    <row r="748" customHeight="1" ht="21.0">
      <c r="J748" s="17">
        <v>747.0</v>
      </c>
      <c r="K748" s="74">
        <v>1.1762856106257E8</v>
      </c>
    </row>
    <row r="749" customHeight="1" ht="21.0">
      <c r="J749" s="17">
        <v>748.0</v>
      </c>
      <c r="K749" s="74">
        <v>9350296.17749962</v>
      </c>
    </row>
    <row r="750" customHeight="1" ht="21.0">
      <c r="J750" s="17">
        <v>749.0</v>
      </c>
      <c r="K750" s="74">
        <v>5.68745274416825E7</v>
      </c>
    </row>
    <row r="751" customHeight="1" ht="21.0">
      <c r="J751" s="17">
        <v>750.0</v>
      </c>
      <c r="K751" s="74">
        <v>7.84026300872424E7</v>
      </c>
    </row>
    <row r="752" customHeight="1" ht="21.0">
      <c r="J752" s="17">
        <v>751.0</v>
      </c>
      <c r="K752" s="74">
        <v>1.25460570256763E7</v>
      </c>
    </row>
    <row r="753" customHeight="1" ht="21.0">
      <c r="J753" s="17">
        <v>752.0</v>
      </c>
      <c r="K753" s="74">
        <v>1.89693409059471E8</v>
      </c>
    </row>
    <row r="754" customHeight="1" ht="21.0">
      <c r="J754" s="17">
        <v>753.0</v>
      </c>
      <c r="K754" s="74">
        <v>5.28745233985772E7</v>
      </c>
    </row>
    <row r="755" customHeight="1" ht="21.0">
      <c r="J755" s="17">
        <v>754.0</v>
      </c>
      <c r="K755" s="74">
        <v>1.4827842945255E8</v>
      </c>
    </row>
    <row r="756" customHeight="1" ht="21.0">
      <c r="J756" s="17">
        <v>755.0</v>
      </c>
      <c r="K756" s="74">
        <v>1.38629416131469E7</v>
      </c>
    </row>
    <row r="757" customHeight="1" ht="21.0">
      <c r="J757" s="17">
        <v>756.0</v>
      </c>
      <c r="K757" s="74">
        <v>1.00471811762679E8</v>
      </c>
    </row>
    <row r="758" customHeight="1" ht="21.0">
      <c r="J758" s="17">
        <v>757.0</v>
      </c>
      <c r="K758" s="74">
        <v>6.9855920619668E7</v>
      </c>
    </row>
    <row r="759" customHeight="1" ht="21.0">
      <c r="J759" s="17">
        <v>758.0</v>
      </c>
      <c r="K759" s="74">
        <v>2.57733367161559E7</v>
      </c>
    </row>
    <row r="760" customHeight="1" ht="21.0">
      <c r="J760" s="17">
        <v>759.0</v>
      </c>
      <c r="K760" s="74">
        <v>7.54829347126099E7</v>
      </c>
    </row>
    <row r="761" customHeight="1" ht="21.0">
      <c r="J761" s="17">
        <v>760.0</v>
      </c>
      <c r="K761" s="74">
        <v>3.52657653835621E7</v>
      </c>
    </row>
    <row r="762" customHeight="1" ht="21.0">
      <c r="J762" s="17">
        <v>761.0</v>
      </c>
      <c r="K762" s="74">
        <v>3.82824456873771E7</v>
      </c>
    </row>
    <row r="763" customHeight="1" ht="21.0">
      <c r="J763" s="17">
        <v>762.0</v>
      </c>
      <c r="K763" s="74">
        <v>9.67497329125445E7</v>
      </c>
    </row>
    <row r="764" customHeight="1" ht="21.0">
      <c r="J764" s="17">
        <v>763.0</v>
      </c>
      <c r="K764" s="74">
        <v>1.7500298034041E8</v>
      </c>
    </row>
    <row r="765" customHeight="1" ht="21.0">
      <c r="J765" s="17">
        <v>764.0</v>
      </c>
      <c r="K765" s="74">
        <v>1.78246267327501E7</v>
      </c>
    </row>
    <row r="766" customHeight="1" ht="21.0">
      <c r="J766" s="17">
        <v>765.0</v>
      </c>
      <c r="K766" s="74">
        <v>7.8417195831227E7</v>
      </c>
    </row>
    <row r="767" customHeight="1" ht="21.0">
      <c r="J767" s="17">
        <v>766.0</v>
      </c>
      <c r="K767" s="74">
        <v>2.48912070695972E7</v>
      </c>
    </row>
    <row r="768" customHeight="1" ht="21.0">
      <c r="J768" s="17">
        <v>767.0</v>
      </c>
      <c r="K768" s="74">
        <v>5.83359003040812E7</v>
      </c>
    </row>
    <row r="769" customHeight="1" ht="21.0">
      <c r="J769" s="17">
        <v>768.0</v>
      </c>
      <c r="K769" s="74">
        <v>9266507.13414764</v>
      </c>
    </row>
    <row r="770" customHeight="1" ht="21.0">
      <c r="J770" s="17">
        <v>769.0</v>
      </c>
      <c r="K770" s="74">
        <v>1.00074910910581E8</v>
      </c>
    </row>
    <row r="771" customHeight="1" ht="21.0">
      <c r="J771" s="17">
        <v>770.0</v>
      </c>
      <c r="K771" s="74">
        <v>3730764.84141707</v>
      </c>
    </row>
    <row r="772" customHeight="1" ht="21.0">
      <c r="J772" s="17">
        <v>771.0</v>
      </c>
      <c r="K772" s="74">
        <v>4.49633111644392E7</v>
      </c>
    </row>
    <row r="773" customHeight="1" ht="21.0">
      <c r="J773" s="17">
        <v>772.0</v>
      </c>
      <c r="K773" s="74">
        <v>6.34115581415073E7</v>
      </c>
    </row>
    <row r="774" customHeight="1" ht="21.0">
      <c r="J774" s="17">
        <v>773.0</v>
      </c>
      <c r="K774" s="74">
        <v>1.11551947643401E8</v>
      </c>
    </row>
    <row r="775" customHeight="1" ht="21.0">
      <c r="J775" s="17">
        <v>774.0</v>
      </c>
      <c r="K775" s="74">
        <v>2.5483430715984E7</v>
      </c>
    </row>
    <row r="776" customHeight="1" ht="21.0">
      <c r="J776" s="17">
        <v>775.0</v>
      </c>
      <c r="K776" s="74">
        <v>1.93084959953676E7</v>
      </c>
    </row>
    <row r="777" customHeight="1" ht="21.0">
      <c r="J777" s="17">
        <v>776.0</v>
      </c>
      <c r="K777" s="74">
        <v>9.30099611924924E7</v>
      </c>
    </row>
    <row r="778" customHeight="1" ht="21.0">
      <c r="J778" s="17">
        <v>777.0</v>
      </c>
      <c r="K778" s="74">
        <v>4.09091859383944E7</v>
      </c>
    </row>
    <row r="779" customHeight="1" ht="21.0">
      <c r="J779" s="17">
        <v>778.0</v>
      </c>
      <c r="K779" s="74">
        <v>2.09358449194267E8</v>
      </c>
    </row>
    <row r="780" customHeight="1" ht="21.0">
      <c r="J780" s="17">
        <v>779.0</v>
      </c>
      <c r="K780" s="74">
        <v>3.7239886528632E7</v>
      </c>
    </row>
    <row r="781" customHeight="1" ht="21.0">
      <c r="J781" s="17">
        <v>780.0</v>
      </c>
      <c r="K781" s="74">
        <v>2.6306636255576E7</v>
      </c>
    </row>
    <row r="782" customHeight="1" ht="21.0">
      <c r="J782" s="17">
        <v>781.0</v>
      </c>
      <c r="K782" s="74">
        <v>2.33836570688302E7</v>
      </c>
    </row>
    <row r="783" customHeight="1" ht="21.0">
      <c r="J783" s="17">
        <v>782.0</v>
      </c>
      <c r="K783" s="74">
        <v>3.6348239602285E7</v>
      </c>
    </row>
    <row r="784" customHeight="1" ht="21.0">
      <c r="J784" s="17">
        <v>783.0</v>
      </c>
      <c r="K784" s="74">
        <v>1.98227250612984E7</v>
      </c>
    </row>
    <row r="785" customHeight="1" ht="21.0">
      <c r="J785" s="17">
        <v>784.0</v>
      </c>
      <c r="K785" s="74">
        <v>1.18770401714155E8</v>
      </c>
    </row>
    <row r="786" customHeight="1" ht="21.0">
      <c r="J786" s="17">
        <v>785.0</v>
      </c>
      <c r="K786" s="74">
        <v>4.00386976336871E7</v>
      </c>
    </row>
    <row r="787" customHeight="1" ht="21.0">
      <c r="J787" s="17">
        <v>786.0</v>
      </c>
      <c r="K787" s="74">
        <v>4.58345492368842E8</v>
      </c>
    </row>
    <row r="788" customHeight="1" ht="21.0">
      <c r="J788" s="17">
        <v>787.0</v>
      </c>
      <c r="K788" s="74">
        <v>7.6940215407087E7</v>
      </c>
    </row>
    <row r="789" customHeight="1" ht="21.0">
      <c r="J789" s="17">
        <v>788.0</v>
      </c>
      <c r="K789" s="74">
        <v>1.36085074104681E7</v>
      </c>
    </row>
    <row r="790" customHeight="1" ht="21.0">
      <c r="J790" s="17">
        <v>789.0</v>
      </c>
      <c r="K790" s="74">
        <v>1.408413468952E8</v>
      </c>
    </row>
    <row r="791" customHeight="1" ht="21.0">
      <c r="J791" s="17">
        <v>790.0</v>
      </c>
      <c r="K791" s="74">
        <v>4.50983086968126E7</v>
      </c>
    </row>
    <row r="792" customHeight="1" ht="21.0">
      <c r="J792" s="17">
        <v>791.0</v>
      </c>
      <c r="K792" s="74">
        <v>8.77326724812142E7</v>
      </c>
    </row>
    <row r="793" customHeight="1" ht="21.0">
      <c r="J793" s="17">
        <v>792.0</v>
      </c>
      <c r="K793" s="74">
        <v>2.71363498231559E7</v>
      </c>
    </row>
    <row r="794" customHeight="1" ht="21.0">
      <c r="J794" s="17">
        <v>793.0</v>
      </c>
      <c r="K794" s="74">
        <v>1.92498150191098E7</v>
      </c>
    </row>
    <row r="795" customHeight="1" ht="21.0">
      <c r="J795" s="17">
        <v>794.0</v>
      </c>
      <c r="K795" s="74">
        <v>4.45500498310698E7</v>
      </c>
    </row>
    <row r="796" customHeight="1" ht="21.0">
      <c r="J796" s="17">
        <v>795.0</v>
      </c>
      <c r="K796" s="74">
        <v>3.72573942635593E7</v>
      </c>
    </row>
    <row r="797" customHeight="1" ht="21.0">
      <c r="J797" s="17">
        <v>796.0</v>
      </c>
      <c r="K797" s="74">
        <v>5.1186570347058E7</v>
      </c>
    </row>
    <row r="798" customHeight="1" ht="21.0">
      <c r="J798" s="17">
        <v>797.0</v>
      </c>
      <c r="K798" s="74">
        <v>6.5034696591402E7</v>
      </c>
    </row>
    <row r="799" customHeight="1" ht="21.0">
      <c r="J799" s="17">
        <v>798.0</v>
      </c>
      <c r="K799" s="74">
        <v>9.52373836005411E7</v>
      </c>
    </row>
    <row r="800" customHeight="1" ht="21.0">
      <c r="J800" s="17">
        <v>799.0</v>
      </c>
      <c r="K800" s="74">
        <v>3.6176679308318E8</v>
      </c>
    </row>
    <row r="801" customHeight="1" ht="21.0">
      <c r="J801" s="17">
        <v>800.0</v>
      </c>
      <c r="K801" s="74">
        <v>7.07873897872258E7</v>
      </c>
    </row>
    <row r="802" customHeight="1" ht="21.0">
      <c r="J802" s="17">
        <v>801.0</v>
      </c>
      <c r="K802" s="74">
        <v>5.91326912462566E7</v>
      </c>
    </row>
    <row r="803" customHeight="1" ht="21.0">
      <c r="J803" s="17">
        <v>802.0</v>
      </c>
      <c r="K803" s="74">
        <v>1.0775634901138E8</v>
      </c>
    </row>
    <row r="804" customHeight="1" ht="21.0">
      <c r="J804" s="17">
        <v>803.0</v>
      </c>
      <c r="K804" s="74">
        <v>1.02864888747359E8</v>
      </c>
    </row>
    <row r="805" customHeight="1" ht="21.0">
      <c r="J805" s="17">
        <v>804.0</v>
      </c>
      <c r="K805" s="74">
        <v>1.18084650722068E8</v>
      </c>
    </row>
    <row r="806" customHeight="1" ht="21.0">
      <c r="J806" s="17">
        <v>805.0</v>
      </c>
      <c r="K806" s="74">
        <v>4.68497685901241E8</v>
      </c>
    </row>
    <row r="807" customHeight="1" ht="21.0">
      <c r="J807" s="17">
        <v>806.0</v>
      </c>
      <c r="K807" s="74">
        <v>6602640.59999261</v>
      </c>
    </row>
    <row r="808" customHeight="1" ht="21.0">
      <c r="J808" s="17">
        <v>807.0</v>
      </c>
      <c r="K808" s="74">
        <v>1.58043883571997E7</v>
      </c>
    </row>
    <row r="809" customHeight="1" ht="21.0">
      <c r="J809" s="17">
        <v>808.0</v>
      </c>
      <c r="K809" s="74">
        <v>4.4131335598693E7</v>
      </c>
    </row>
    <row r="810" customHeight="1" ht="21.0">
      <c r="J810" s="17">
        <v>809.0</v>
      </c>
      <c r="K810" s="74">
        <v>4.38887770056248E7</v>
      </c>
    </row>
    <row r="811" customHeight="1" ht="21.0">
      <c r="J811" s="17">
        <v>810.0</v>
      </c>
      <c r="K811" s="74">
        <v>4.80965195191643E7</v>
      </c>
    </row>
    <row r="812" customHeight="1" ht="21.0">
      <c r="J812" s="17">
        <v>811.0</v>
      </c>
      <c r="K812" s="74">
        <v>2706217.3311392</v>
      </c>
    </row>
    <row r="813" customHeight="1" ht="21.0">
      <c r="J813" s="17">
        <v>812.0</v>
      </c>
      <c r="K813" s="74">
        <v>9.64272518606805E7</v>
      </c>
    </row>
    <row r="814" customHeight="1" ht="21.0">
      <c r="J814" s="17">
        <v>813.0</v>
      </c>
      <c r="K814" s="74">
        <v>1.5716306876977E7</v>
      </c>
    </row>
    <row r="815" customHeight="1" ht="21.0">
      <c r="J815" s="17">
        <v>814.0</v>
      </c>
      <c r="K815" s="74">
        <v>4.37054309856645E7</v>
      </c>
    </row>
    <row r="816" customHeight="1" ht="21.0">
      <c r="J816" s="17">
        <v>815.0</v>
      </c>
      <c r="K816" s="74">
        <v>1.0342993328234E7</v>
      </c>
    </row>
    <row r="817" customHeight="1" ht="21.0">
      <c r="J817" s="17">
        <v>816.0</v>
      </c>
      <c r="K817" s="74">
        <v>1.19223869871042E7</v>
      </c>
    </row>
    <row r="818" customHeight="1" ht="21.0">
      <c r="J818" s="17">
        <v>817.0</v>
      </c>
      <c r="K818" s="74">
        <v>6.7061482084333E7</v>
      </c>
    </row>
    <row r="819" customHeight="1" ht="21.0">
      <c r="J819" s="17">
        <v>818.0</v>
      </c>
      <c r="K819" s="74">
        <v>4.60608248022013E7</v>
      </c>
    </row>
    <row r="820" customHeight="1" ht="21.0">
      <c r="J820" s="17">
        <v>819.0</v>
      </c>
      <c r="K820" s="74">
        <v>1.57930370227261E8</v>
      </c>
    </row>
    <row r="821" customHeight="1" ht="21.0">
      <c r="J821" s="17">
        <v>820.0</v>
      </c>
      <c r="K821" s="74">
        <v>3.17289925756622E7</v>
      </c>
    </row>
    <row r="822" customHeight="1" ht="21.0">
      <c r="J822" s="17">
        <v>821.0</v>
      </c>
      <c r="K822" s="74">
        <v>6.13330963971902E7</v>
      </c>
    </row>
    <row r="823" customHeight="1" ht="21.0">
      <c r="J823" s="17">
        <v>822.0</v>
      </c>
      <c r="K823" s="74">
        <v>1.04254194830754E7</v>
      </c>
    </row>
    <row r="824" customHeight="1" ht="21.0">
      <c r="J824" s="17">
        <v>823.0</v>
      </c>
      <c r="K824" s="74">
        <v>4.02751243888322E7</v>
      </c>
    </row>
    <row r="825" customHeight="1" ht="21.0">
      <c r="J825" s="17">
        <v>824.0</v>
      </c>
      <c r="K825" s="74">
        <v>3829602.9267724</v>
      </c>
    </row>
    <row r="826" customHeight="1" ht="21.0">
      <c r="J826" s="17">
        <v>825.0</v>
      </c>
      <c r="K826" s="74">
        <v>2.64276242098363E7</v>
      </c>
    </row>
    <row r="827" customHeight="1" ht="21.0">
      <c r="J827" s="17">
        <v>826.0</v>
      </c>
      <c r="K827" s="74">
        <v>2.12251647036095E8</v>
      </c>
    </row>
    <row r="828" customHeight="1" ht="21.0">
      <c r="J828" s="17">
        <v>827.0</v>
      </c>
      <c r="K828" s="74">
        <v>1.48695071043098E7</v>
      </c>
    </row>
    <row r="829" customHeight="1" ht="21.0">
      <c r="J829" s="17">
        <v>828.0</v>
      </c>
      <c r="K829" s="74">
        <v>3.81071236626132E7</v>
      </c>
    </row>
    <row r="830" customHeight="1" ht="21.0">
      <c r="J830" s="17">
        <v>829.0</v>
      </c>
      <c r="K830" s="74">
        <v>7.06353713250669E7</v>
      </c>
    </row>
    <row r="831" customHeight="1" ht="21.0">
      <c r="J831" s="17">
        <v>830.0</v>
      </c>
      <c r="K831" s="74">
        <v>2842664.05016958</v>
      </c>
    </row>
    <row r="832" customHeight="1" ht="21.0">
      <c r="J832" s="17">
        <v>831.0</v>
      </c>
      <c r="K832" s="74">
        <v>2.10167320205103E7</v>
      </c>
    </row>
    <row r="833" customHeight="1" ht="21.0">
      <c r="J833" s="17">
        <v>832.0</v>
      </c>
      <c r="K833" s="74">
        <v>8.8045910649961E7</v>
      </c>
    </row>
    <row r="834" customHeight="1" ht="21.0">
      <c r="J834" s="17">
        <v>833.0</v>
      </c>
      <c r="K834" s="74">
        <v>9564245.22893032</v>
      </c>
    </row>
    <row r="835" customHeight="1" ht="21.0">
      <c r="J835" s="17">
        <v>834.0</v>
      </c>
      <c r="K835" s="74">
        <v>5.57545848673227E7</v>
      </c>
    </row>
    <row r="836" customHeight="1" ht="21.0">
      <c r="J836" s="17">
        <v>835.0</v>
      </c>
      <c r="K836" s="74">
        <v>1.08975244978202E7</v>
      </c>
    </row>
    <row r="837" customHeight="1" ht="21.0">
      <c r="J837" s="17">
        <v>836.0</v>
      </c>
      <c r="K837" s="74">
        <v>7600031.64031625</v>
      </c>
    </row>
    <row r="838" customHeight="1" ht="21.0">
      <c r="J838" s="17">
        <v>837.0</v>
      </c>
      <c r="K838" s="74">
        <v>5.9571303896026E7</v>
      </c>
    </row>
    <row r="839" customHeight="1" ht="21.0">
      <c r="J839" s="17">
        <v>838.0</v>
      </c>
      <c r="K839" s="74">
        <v>8860296.2145956</v>
      </c>
    </row>
    <row r="840" customHeight="1" ht="21.0">
      <c r="J840" s="17">
        <v>839.0</v>
      </c>
      <c r="K840" s="74">
        <v>9701898.0250638</v>
      </c>
    </row>
    <row r="841" customHeight="1" ht="21.0">
      <c r="J841" s="17">
        <v>840.0</v>
      </c>
      <c r="K841" s="74">
        <v>2.73401799209742E7</v>
      </c>
    </row>
    <row r="842" customHeight="1" ht="21.0">
      <c r="J842" s="17">
        <v>841.0</v>
      </c>
      <c r="K842" s="74">
        <v>3.18227036699129E8</v>
      </c>
    </row>
    <row r="843" customHeight="1" ht="21.0">
      <c r="J843" s="17">
        <v>842.0</v>
      </c>
      <c r="K843" s="74">
        <v>3.25932932008E7</v>
      </c>
    </row>
    <row r="844" customHeight="1" ht="21.0">
      <c r="J844" s="17">
        <v>843.0</v>
      </c>
      <c r="K844" s="74">
        <v>2.25213219663449E7</v>
      </c>
    </row>
    <row r="845" customHeight="1" ht="21.0">
      <c r="J845" s="17">
        <v>844.0</v>
      </c>
      <c r="K845" s="74">
        <v>8.85993858210626E7</v>
      </c>
    </row>
    <row r="846" customHeight="1" ht="21.0">
      <c r="J846" s="17">
        <v>845.0</v>
      </c>
      <c r="K846" s="74">
        <v>1.02373182846199E8</v>
      </c>
    </row>
    <row r="847" customHeight="1" ht="21.0">
      <c r="J847" s="17">
        <v>846.0</v>
      </c>
      <c r="K847" s="74">
        <v>4.10580633935439E7</v>
      </c>
    </row>
    <row r="848" customHeight="1" ht="21.0">
      <c r="J848" s="17">
        <v>847.0</v>
      </c>
      <c r="K848" s="74">
        <v>2.81913115597872E7</v>
      </c>
    </row>
    <row r="849" customHeight="1" ht="21.0">
      <c r="J849" s="17">
        <v>848.0</v>
      </c>
      <c r="K849" s="74">
        <v>2.9908325664702E7</v>
      </c>
    </row>
    <row r="850" customHeight="1" ht="21.0">
      <c r="J850" s="17">
        <v>849.0</v>
      </c>
      <c r="K850" s="74">
        <v>2.02105027881664E7</v>
      </c>
    </row>
    <row r="851" customHeight="1" ht="21.0">
      <c r="J851" s="17">
        <v>850.0</v>
      </c>
      <c r="K851" s="74">
        <v>3.80073792410933E7</v>
      </c>
    </row>
    <row r="852" customHeight="1" ht="21.0">
      <c r="J852" s="17">
        <v>851.0</v>
      </c>
      <c r="K852" s="74">
        <v>7.19420972197833E7</v>
      </c>
    </row>
    <row r="853" customHeight="1" ht="21.0">
      <c r="J853" s="17">
        <v>852.0</v>
      </c>
      <c r="K853" s="74">
        <v>1.44537692270248E8</v>
      </c>
    </row>
    <row r="854" customHeight="1" ht="21.0">
      <c r="J854" s="17">
        <v>853.0</v>
      </c>
      <c r="K854" s="74">
        <v>2.37354764118902E8</v>
      </c>
    </row>
    <row r="855" customHeight="1" ht="21.0">
      <c r="J855" s="17">
        <v>854.0</v>
      </c>
      <c r="K855" s="74">
        <v>6.42138475959878E7</v>
      </c>
    </row>
    <row r="856" customHeight="1" ht="21.0">
      <c r="J856" s="17">
        <v>855.0</v>
      </c>
      <c r="K856" s="74">
        <v>6.0250946643041E7</v>
      </c>
    </row>
    <row r="857" customHeight="1" ht="21.0">
      <c r="J857" s="17">
        <v>856.0</v>
      </c>
      <c r="K857" s="74">
        <v>1.18932737819732E8</v>
      </c>
    </row>
    <row r="858" customHeight="1" ht="21.0">
      <c r="J858" s="17">
        <v>857.0</v>
      </c>
      <c r="K858" s="74">
        <v>5156048.17355122</v>
      </c>
    </row>
    <row r="859" customHeight="1" ht="21.0">
      <c r="J859" s="17">
        <v>858.0</v>
      </c>
      <c r="K859" s="74">
        <v>4.07386756307088E8</v>
      </c>
    </row>
    <row r="860" customHeight="1" ht="21.0">
      <c r="J860" s="17">
        <v>859.0</v>
      </c>
      <c r="K860" s="74">
        <v>1.02641981714978E8</v>
      </c>
    </row>
    <row r="861" customHeight="1" ht="21.0">
      <c r="J861" s="17">
        <v>860.0</v>
      </c>
      <c r="K861" s="74">
        <v>3.76363729530184E8</v>
      </c>
    </row>
    <row r="862" customHeight="1" ht="21.0">
      <c r="J862" s="17">
        <v>861.0</v>
      </c>
      <c r="K862" s="74">
        <v>1.14767393791206E7</v>
      </c>
    </row>
    <row r="863" customHeight="1" ht="21.0">
      <c r="J863" s="17">
        <v>862.0</v>
      </c>
      <c r="K863" s="74">
        <v>1.17145789167648E7</v>
      </c>
    </row>
    <row r="864" customHeight="1" ht="21.0">
      <c r="J864" s="17">
        <v>863.0</v>
      </c>
      <c r="K864" s="74">
        <v>2.23299306252204E7</v>
      </c>
    </row>
    <row r="865" customHeight="1" ht="21.0">
      <c r="J865" s="17">
        <v>864.0</v>
      </c>
      <c r="K865" s="74">
        <v>1.4355974110129E8</v>
      </c>
    </row>
    <row r="866" customHeight="1" ht="21.0">
      <c r="J866" s="17">
        <v>865.0</v>
      </c>
      <c r="K866" s="74">
        <v>3.84073472476213E7</v>
      </c>
    </row>
    <row r="867" customHeight="1" ht="21.0">
      <c r="J867" s="17">
        <v>866.0</v>
      </c>
      <c r="K867" s="74">
        <v>1555492.76405353</v>
      </c>
    </row>
    <row r="868" customHeight="1" ht="21.0">
      <c r="J868" s="17">
        <v>867.0</v>
      </c>
      <c r="K868" s="74">
        <v>1.7800121406607E8</v>
      </c>
    </row>
    <row r="869" customHeight="1" ht="21.0">
      <c r="J869" s="17">
        <v>868.0</v>
      </c>
      <c r="K869" s="74">
        <v>1.08665480187431E8</v>
      </c>
    </row>
    <row r="870" customHeight="1" ht="21.0">
      <c r="J870" s="17">
        <v>869.0</v>
      </c>
      <c r="K870" s="74">
        <v>2.3944858466632E7</v>
      </c>
    </row>
    <row r="871" customHeight="1" ht="21.0">
      <c r="J871" s="17">
        <v>870.0</v>
      </c>
      <c r="K871" s="74">
        <v>7.65737477329815E7</v>
      </c>
    </row>
    <row r="872" customHeight="1" ht="21.0">
      <c r="J872" s="17">
        <v>871.0</v>
      </c>
      <c r="K872" s="74">
        <v>4.69012641418E7</v>
      </c>
    </row>
    <row r="873" customHeight="1" ht="21.0">
      <c r="J873" s="17">
        <v>872.0</v>
      </c>
      <c r="K873" s="74">
        <v>7685116.26704059</v>
      </c>
    </row>
    <row r="874" customHeight="1" ht="21.0">
      <c r="J874" s="17">
        <v>873.0</v>
      </c>
      <c r="K874" s="74">
        <v>6.08862189959237E7</v>
      </c>
    </row>
    <row r="875" customHeight="1" ht="21.0">
      <c r="J875" s="17">
        <v>874.0</v>
      </c>
      <c r="K875" s="74">
        <v>2.90989835808913E7</v>
      </c>
    </row>
    <row r="876" customHeight="1" ht="21.0">
      <c r="J876" s="17">
        <v>875.0</v>
      </c>
      <c r="K876" s="74">
        <v>9.4366946069047E7</v>
      </c>
    </row>
    <row r="877" customHeight="1" ht="21.0">
      <c r="J877" s="17">
        <v>876.0</v>
      </c>
      <c r="K877" s="74">
        <v>1.25296807715121E7</v>
      </c>
    </row>
    <row r="878" customHeight="1" ht="21.0">
      <c r="J878" s="17">
        <v>877.0</v>
      </c>
      <c r="K878" s="74">
        <v>7.81755328724962E7</v>
      </c>
    </row>
    <row r="879" customHeight="1" ht="21.0">
      <c r="J879" s="17">
        <v>878.0</v>
      </c>
      <c r="K879" s="74">
        <v>1.8834887647531E8</v>
      </c>
    </row>
    <row r="880" customHeight="1" ht="21.0">
      <c r="J880" s="17">
        <v>879.0</v>
      </c>
      <c r="K880" s="74">
        <v>6.44048397860848E8</v>
      </c>
    </row>
    <row r="881" customHeight="1" ht="21.0">
      <c r="J881" s="17">
        <v>880.0</v>
      </c>
      <c r="K881" s="74">
        <v>1.10315320243121E8</v>
      </c>
    </row>
    <row r="882" customHeight="1" ht="21.0">
      <c r="J882" s="17">
        <v>881.0</v>
      </c>
      <c r="K882" s="74">
        <v>6317289.36180489</v>
      </c>
    </row>
    <row r="883" customHeight="1" ht="21.0">
      <c r="J883" s="17">
        <v>882.0</v>
      </c>
      <c r="K883" s="74">
        <v>4.91021404709604E7</v>
      </c>
    </row>
    <row r="884" customHeight="1" ht="21.0">
      <c r="J884" s="17">
        <v>883.0</v>
      </c>
      <c r="K884" s="74">
        <v>1.06021331372816E8</v>
      </c>
    </row>
    <row r="885" customHeight="1" ht="21.0">
      <c r="J885" s="17">
        <v>884.0</v>
      </c>
      <c r="K885" s="74">
        <v>2.85079201775464E7</v>
      </c>
    </row>
    <row r="886" customHeight="1" ht="21.0">
      <c r="J886" s="17">
        <v>885.0</v>
      </c>
      <c r="K886" s="74">
        <v>2.985612000842E8</v>
      </c>
    </row>
    <row r="887" customHeight="1" ht="21.0">
      <c r="J887" s="17">
        <v>886.0</v>
      </c>
      <c r="K887" s="74">
        <v>4.89160848231862E7</v>
      </c>
    </row>
    <row r="888" customHeight="1" ht="21.0">
      <c r="J888" s="17">
        <v>887.0</v>
      </c>
      <c r="K888" s="74">
        <v>3.89828616843855E7</v>
      </c>
    </row>
    <row r="889" customHeight="1" ht="21.0">
      <c r="J889" s="17">
        <v>888.0</v>
      </c>
      <c r="K889" s="74">
        <v>1.79182315986767E7</v>
      </c>
    </row>
    <row r="890" customHeight="1" ht="21.0">
      <c r="J890" s="17">
        <v>889.0</v>
      </c>
      <c r="K890" s="74">
        <v>2.15445693807706E8</v>
      </c>
    </row>
    <row r="891" customHeight="1" ht="21.0">
      <c r="J891" s="17">
        <v>890.0</v>
      </c>
      <c r="K891" s="74">
        <v>7.74572672989724E7</v>
      </c>
    </row>
    <row r="892" customHeight="1" ht="21.0">
      <c r="J892" s="17">
        <v>891.0</v>
      </c>
      <c r="K892" s="74">
        <v>3.3937673835032E7</v>
      </c>
    </row>
    <row r="893" customHeight="1" ht="21.0">
      <c r="J893" s="17">
        <v>892.0</v>
      </c>
      <c r="K893" s="74">
        <v>5.75477781980763E7</v>
      </c>
    </row>
    <row r="894" customHeight="1" ht="21.0">
      <c r="J894" s="17">
        <v>893.0</v>
      </c>
      <c r="K894" s="74">
        <v>2.14731961464015E7</v>
      </c>
    </row>
    <row r="895" customHeight="1" ht="21.0">
      <c r="J895" s="17">
        <v>894.0</v>
      </c>
      <c r="K895" s="74">
        <v>3210269.84206049</v>
      </c>
    </row>
    <row r="896" customHeight="1" ht="21.0">
      <c r="J896" s="17">
        <v>895.0</v>
      </c>
      <c r="K896" s="74">
        <v>1.38193546552104E7</v>
      </c>
    </row>
    <row r="897" customHeight="1" ht="21.0">
      <c r="J897" s="17">
        <v>896.0</v>
      </c>
      <c r="K897" s="74">
        <v>1.89352303353643E8</v>
      </c>
    </row>
    <row r="898" customHeight="1" ht="21.0">
      <c r="J898" s="17">
        <v>897.0</v>
      </c>
      <c r="K898" s="74">
        <v>5.12180553275153E7</v>
      </c>
    </row>
    <row r="899" customHeight="1" ht="21.0">
      <c r="J899" s="17">
        <v>898.0</v>
      </c>
      <c r="K899" s="74">
        <v>3.03161013195804E7</v>
      </c>
    </row>
    <row r="900" customHeight="1" ht="21.0">
      <c r="J900" s="17">
        <v>899.0</v>
      </c>
      <c r="K900" s="74">
        <v>3.00638570763938E7</v>
      </c>
    </row>
    <row r="901" customHeight="1" ht="21.0">
      <c r="J901" s="17">
        <v>900.0</v>
      </c>
      <c r="K901" s="74">
        <v>1.84025125596921E7</v>
      </c>
    </row>
    <row r="902" customHeight="1" ht="21.0">
      <c r="J902" s="17">
        <v>901.0</v>
      </c>
      <c r="K902" s="74">
        <v>5458144.57398734</v>
      </c>
    </row>
    <row r="903" customHeight="1" ht="21.0">
      <c r="J903" s="17">
        <v>902.0</v>
      </c>
      <c r="K903" s="74">
        <v>8188113.74839916</v>
      </c>
    </row>
    <row r="904" customHeight="1" ht="21.0">
      <c r="J904" s="17">
        <v>903.0</v>
      </c>
      <c r="K904" s="74">
        <v>9.68477555958959E7</v>
      </c>
    </row>
    <row r="905" customHeight="1" ht="21.0">
      <c r="J905" s="17">
        <v>904.0</v>
      </c>
      <c r="K905" s="74">
        <v>7.55981192960615E7</v>
      </c>
    </row>
    <row r="906" customHeight="1" ht="21.0">
      <c r="J906" s="17">
        <v>905.0</v>
      </c>
      <c r="K906" s="74">
        <v>1.17602496871198E7</v>
      </c>
    </row>
    <row r="907" customHeight="1" ht="21.0">
      <c r="J907" s="17">
        <v>906.0</v>
      </c>
      <c r="K907" s="74">
        <v>1.54579588997267E7</v>
      </c>
    </row>
    <row r="908" customHeight="1" ht="21.0">
      <c r="J908" s="17">
        <v>907.0</v>
      </c>
      <c r="K908" s="74">
        <v>1.63006254215827E8</v>
      </c>
    </row>
    <row r="909" customHeight="1" ht="21.0">
      <c r="J909" s="17">
        <v>908.0</v>
      </c>
      <c r="K909" s="74">
        <v>1.15902430722235E8</v>
      </c>
    </row>
    <row r="910" customHeight="1" ht="21.0">
      <c r="J910" s="17">
        <v>909.0</v>
      </c>
      <c r="K910" s="74">
        <v>6.67950484940659E7</v>
      </c>
    </row>
    <row r="911" customHeight="1" ht="21.0">
      <c r="J911" s="17">
        <v>910.0</v>
      </c>
      <c r="K911" s="74">
        <v>3.93785985356885E7</v>
      </c>
    </row>
    <row r="912" customHeight="1" ht="21.0">
      <c r="J912" s="17">
        <v>911.0</v>
      </c>
      <c r="K912" s="74">
        <v>1.65929596290988E7</v>
      </c>
    </row>
    <row r="913" customHeight="1" ht="21.0">
      <c r="J913" s="17">
        <v>912.0</v>
      </c>
      <c r="K913" s="74">
        <v>1.55815300183546E7</v>
      </c>
    </row>
    <row r="914" customHeight="1" ht="21.0">
      <c r="J914" s="17">
        <v>913.0</v>
      </c>
      <c r="K914" s="74">
        <v>1.87941589177752E7</v>
      </c>
    </row>
    <row r="915" customHeight="1" ht="21.0">
      <c r="J915" s="17">
        <v>914.0</v>
      </c>
      <c r="K915" s="74">
        <v>1.9416086280917E8</v>
      </c>
    </row>
    <row r="916" customHeight="1" ht="21.0">
      <c r="J916" s="17">
        <v>915.0</v>
      </c>
      <c r="K916" s="74">
        <v>2.48534320928612E8</v>
      </c>
    </row>
    <row r="917" customHeight="1" ht="21.0">
      <c r="J917" s="17">
        <v>916.0</v>
      </c>
      <c r="K917" s="74">
        <v>1.3620907339218E8</v>
      </c>
    </row>
    <row r="918" customHeight="1" ht="21.0">
      <c r="J918" s="17">
        <v>917.0</v>
      </c>
      <c r="K918" s="74">
        <v>3.04049497523357E7</v>
      </c>
    </row>
    <row r="919" customHeight="1" ht="21.0">
      <c r="J919" s="17">
        <v>918.0</v>
      </c>
      <c r="K919" s="74">
        <v>9284920.14700965</v>
      </c>
    </row>
    <row r="920" customHeight="1" ht="21.0">
      <c r="J920" s="17">
        <v>919.0</v>
      </c>
      <c r="K920" s="74">
        <v>1.10334693553369E8</v>
      </c>
    </row>
    <row r="921" customHeight="1" ht="21.0">
      <c r="J921" s="17">
        <v>920.0</v>
      </c>
      <c r="K921" s="74">
        <v>2634999.08586253</v>
      </c>
    </row>
    <row r="922" customHeight="1" ht="21.0">
      <c r="J922" s="17">
        <v>921.0</v>
      </c>
      <c r="K922" s="74">
        <v>2.29526967374064E8</v>
      </c>
    </row>
    <row r="923" customHeight="1" ht="21.0">
      <c r="J923" s="17">
        <v>922.0</v>
      </c>
      <c r="K923" s="74">
        <v>1.4680639462377E8</v>
      </c>
    </row>
    <row r="924" customHeight="1" ht="21.0">
      <c r="J924" s="17">
        <v>923.0</v>
      </c>
      <c r="K924" s="74">
        <v>2.5499133691742E7</v>
      </c>
    </row>
    <row r="925" customHeight="1" ht="21.0">
      <c r="J925" s="17">
        <v>924.0</v>
      </c>
      <c r="K925" s="74">
        <v>1.25885064983332E8</v>
      </c>
    </row>
    <row r="926" customHeight="1" ht="21.0">
      <c r="J926" s="17">
        <v>925.0</v>
      </c>
      <c r="K926" s="74">
        <v>5.72692377075873E7</v>
      </c>
    </row>
    <row r="927" customHeight="1" ht="21.0">
      <c r="J927" s="17">
        <v>926.0</v>
      </c>
      <c r="K927" s="74">
        <v>3775545.12576258</v>
      </c>
    </row>
    <row r="928" customHeight="1" ht="21.0">
      <c r="J928" s="17">
        <v>927.0</v>
      </c>
      <c r="K928" s="74">
        <v>1.64912607479691E7</v>
      </c>
    </row>
    <row r="929" customHeight="1" ht="21.0">
      <c r="J929" s="17">
        <v>928.0</v>
      </c>
      <c r="K929" s="74">
        <v>1.08355462060775E8</v>
      </c>
    </row>
    <row r="930" customHeight="1" ht="21.0">
      <c r="J930" s="17">
        <v>929.0</v>
      </c>
      <c r="K930" s="74">
        <v>2.35128350258103E7</v>
      </c>
    </row>
    <row r="931" customHeight="1" ht="21.0">
      <c r="J931" s="17">
        <v>930.0</v>
      </c>
      <c r="K931" s="74">
        <v>1.28774798059095E7</v>
      </c>
    </row>
    <row r="932" customHeight="1" ht="21.0">
      <c r="J932" s="17">
        <v>931.0</v>
      </c>
      <c r="K932" s="74">
        <v>1.37500207157263E7</v>
      </c>
    </row>
    <row r="933" customHeight="1" ht="21.0">
      <c r="J933" s="17">
        <v>932.0</v>
      </c>
      <c r="K933" s="74">
        <v>3.18915193409642E7</v>
      </c>
    </row>
    <row r="934" customHeight="1" ht="21.0">
      <c r="J934" s="17">
        <v>933.0</v>
      </c>
      <c r="K934" s="74">
        <v>8954096.66700998</v>
      </c>
    </row>
    <row r="935" customHeight="1" ht="21.0">
      <c r="J935" s="17">
        <v>934.0</v>
      </c>
      <c r="K935" s="74">
        <v>2.61454264454934E7</v>
      </c>
    </row>
    <row r="936" customHeight="1" ht="21.0">
      <c r="J936" s="17">
        <v>935.0</v>
      </c>
      <c r="K936" s="74">
        <v>8.25304095839732E7</v>
      </c>
    </row>
    <row r="937" customHeight="1" ht="21.0">
      <c r="J937" s="17">
        <v>936.0</v>
      </c>
      <c r="K937" s="74">
        <v>3.05135191088712E7</v>
      </c>
    </row>
    <row r="938" customHeight="1" ht="21.0">
      <c r="J938" s="17">
        <v>937.0</v>
      </c>
      <c r="K938" s="74">
        <v>1.09369253709876E8</v>
      </c>
    </row>
    <row r="939" customHeight="1" ht="21.0">
      <c r="J939" s="17">
        <v>938.0</v>
      </c>
      <c r="K939" s="74">
        <v>1.71308471118864E7</v>
      </c>
    </row>
    <row r="940" customHeight="1" ht="21.0">
      <c r="J940" s="17">
        <v>939.0</v>
      </c>
      <c r="K940" s="74">
        <v>3.92058609843916E7</v>
      </c>
    </row>
    <row r="941" customHeight="1" ht="21.0">
      <c r="J941" s="17">
        <v>940.0</v>
      </c>
      <c r="K941" s="74">
        <v>4106967.82302671</v>
      </c>
    </row>
    <row r="942" customHeight="1" ht="21.0">
      <c r="J942" s="17">
        <v>941.0</v>
      </c>
      <c r="K942" s="74">
        <v>6025957.43069794</v>
      </c>
    </row>
    <row r="943" customHeight="1" ht="21.0">
      <c r="J943" s="17">
        <v>942.0</v>
      </c>
      <c r="K943" s="74">
        <v>4090546.28766495</v>
      </c>
    </row>
    <row r="944" customHeight="1" ht="21.0">
      <c r="J944" s="17">
        <v>943.0</v>
      </c>
      <c r="K944" s="74">
        <v>5.72258317891654E7</v>
      </c>
    </row>
    <row r="945" customHeight="1" ht="21.0">
      <c r="J945" s="17">
        <v>944.0</v>
      </c>
      <c r="K945" s="74">
        <v>4189162.239392</v>
      </c>
    </row>
    <row r="946" customHeight="1" ht="21.0">
      <c r="J946" s="17">
        <v>945.0</v>
      </c>
      <c r="K946" s="74">
        <v>5.4043513728181E7</v>
      </c>
    </row>
    <row r="947" customHeight="1" ht="21.0">
      <c r="J947" s="17">
        <v>946.0</v>
      </c>
      <c r="K947" s="74">
        <v>2.64475894684399E7</v>
      </c>
    </row>
    <row r="948" customHeight="1" ht="21.0">
      <c r="J948" s="17">
        <v>947.0</v>
      </c>
      <c r="K948" s="74">
        <v>2.2911042634599E7</v>
      </c>
    </row>
    <row r="949" customHeight="1" ht="21.0">
      <c r="J949" s="17">
        <v>948.0</v>
      </c>
      <c r="K949" s="74">
        <v>6.11863370147881E7</v>
      </c>
    </row>
    <row r="950" customHeight="1" ht="21.0">
      <c r="J950" s="17">
        <v>949.0</v>
      </c>
      <c r="K950" s="74">
        <v>3.3135421447989E7</v>
      </c>
    </row>
    <row r="951" customHeight="1" ht="21.0">
      <c r="J951" s="17">
        <v>950.0</v>
      </c>
      <c r="K951" s="74">
        <v>8.18893659112606E7</v>
      </c>
    </row>
    <row r="952" customHeight="1" ht="21.0">
      <c r="J952" s="17">
        <v>951.0</v>
      </c>
      <c r="K952" s="74">
        <v>1.1519030168167E8</v>
      </c>
    </row>
    <row r="953" customHeight="1" ht="21.0">
      <c r="J953" s="17">
        <v>952.0</v>
      </c>
      <c r="K953" s="74">
        <v>3.1066850743192E7</v>
      </c>
    </row>
    <row r="954" customHeight="1" ht="21.0">
      <c r="J954" s="17">
        <v>953.0</v>
      </c>
      <c r="K954" s="74">
        <v>1.71359253370038E7</v>
      </c>
    </row>
    <row r="955" customHeight="1" ht="21.0">
      <c r="J955" s="17">
        <v>954.0</v>
      </c>
      <c r="K955" s="74">
        <v>1.36821419332716E7</v>
      </c>
    </row>
    <row r="956" customHeight="1" ht="21.0">
      <c r="J956" s="17">
        <v>955.0</v>
      </c>
      <c r="K956" s="74">
        <v>1.96296113891421E7</v>
      </c>
    </row>
    <row r="957" customHeight="1" ht="21.0">
      <c r="J957" s="17">
        <v>956.0</v>
      </c>
      <c r="K957" s="74">
        <v>1.04584090805391E7</v>
      </c>
    </row>
    <row r="958" customHeight="1" ht="21.0">
      <c r="J958" s="17">
        <v>957.0</v>
      </c>
      <c r="K958" s="74">
        <v>2.06150892812787E8</v>
      </c>
    </row>
    <row r="959" customHeight="1" ht="21.0">
      <c r="J959" s="17">
        <v>958.0</v>
      </c>
      <c r="K959" s="74">
        <v>1.38638857235856E7</v>
      </c>
    </row>
    <row r="960" customHeight="1" ht="21.0">
      <c r="J960" s="17">
        <v>959.0</v>
      </c>
      <c r="K960" s="74">
        <v>1.0775422875078E7</v>
      </c>
    </row>
    <row r="961" customHeight="1" ht="21.0">
      <c r="J961" s="17">
        <v>960.0</v>
      </c>
      <c r="K961" s="74">
        <v>8.7726321811076E7</v>
      </c>
    </row>
    <row r="962" customHeight="1" ht="21.0">
      <c r="J962" s="17">
        <v>961.0</v>
      </c>
      <c r="K962" s="74">
        <v>3.94198747419724E7</v>
      </c>
    </row>
    <row r="963" customHeight="1" ht="21.0">
      <c r="J963" s="17">
        <v>962.0</v>
      </c>
      <c r="K963" s="74">
        <v>1.05250288533212E8</v>
      </c>
    </row>
    <row r="964" customHeight="1" ht="21.0">
      <c r="J964" s="17">
        <v>963.0</v>
      </c>
      <c r="K964" s="74">
        <v>5.10969409780246E7</v>
      </c>
    </row>
    <row r="965" customHeight="1" ht="21.0">
      <c r="J965" s="17">
        <v>964.0</v>
      </c>
      <c r="K965" s="74">
        <v>1.37017130528079E7</v>
      </c>
    </row>
    <row r="966" customHeight="1" ht="21.0">
      <c r="J966" s="17">
        <v>965.0</v>
      </c>
      <c r="K966" s="74">
        <v>3.5691593660211E7</v>
      </c>
    </row>
    <row r="967" customHeight="1" ht="21.0">
      <c r="J967" s="17">
        <v>966.0</v>
      </c>
      <c r="K967" s="74">
        <v>2.93971465229778E7</v>
      </c>
    </row>
    <row r="968" customHeight="1" ht="21.0">
      <c r="J968" s="17">
        <v>967.0</v>
      </c>
      <c r="K968" s="74">
        <v>8.9075834009381E7</v>
      </c>
    </row>
    <row r="969" customHeight="1" ht="21.0">
      <c r="J969" s="17">
        <v>968.0</v>
      </c>
      <c r="K969" s="74">
        <v>8.05934641704693E7</v>
      </c>
    </row>
    <row r="970" customHeight="1" ht="21.0">
      <c r="J970" s="17">
        <v>969.0</v>
      </c>
      <c r="K970" s="74">
        <v>1.7896874085755E7</v>
      </c>
    </row>
    <row r="971" customHeight="1" ht="21.0">
      <c r="J971" s="17">
        <v>970.0</v>
      </c>
      <c r="K971" s="74">
        <v>7.12332273151636E7</v>
      </c>
    </row>
    <row r="972" customHeight="1" ht="21.0">
      <c r="J972" s="17">
        <v>971.0</v>
      </c>
      <c r="K972" s="74">
        <v>1250905.01341893</v>
      </c>
    </row>
    <row r="973" customHeight="1" ht="21.0">
      <c r="J973" s="17">
        <v>972.0</v>
      </c>
      <c r="K973" s="74">
        <v>2.82417057961109E7</v>
      </c>
    </row>
    <row r="974" customHeight="1" ht="21.0">
      <c r="J974" s="17">
        <v>973.0</v>
      </c>
      <c r="K974" s="74">
        <v>1.60436064602754E7</v>
      </c>
    </row>
    <row r="975" customHeight="1" ht="21.0">
      <c r="J975" s="17">
        <v>974.0</v>
      </c>
      <c r="K975" s="74">
        <v>8.46782479003734E7</v>
      </c>
    </row>
    <row r="976" customHeight="1" ht="21.0">
      <c r="J976" s="17">
        <v>975.0</v>
      </c>
      <c r="K976" s="74">
        <v>9.20261565432656E7</v>
      </c>
    </row>
    <row r="977" customHeight="1" ht="21.0">
      <c r="J977" s="17">
        <v>976.0</v>
      </c>
      <c r="K977" s="74">
        <v>5.63321542444896E7</v>
      </c>
    </row>
    <row r="978" customHeight="1" ht="21.0">
      <c r="J978" s="17">
        <v>977.0</v>
      </c>
      <c r="K978" s="74">
        <v>6.4640601420241E7</v>
      </c>
    </row>
    <row r="979" customHeight="1" ht="21.0">
      <c r="J979" s="17">
        <v>978.0</v>
      </c>
      <c r="K979" s="74">
        <v>1.06158059501099E8</v>
      </c>
    </row>
    <row r="980" customHeight="1" ht="21.0">
      <c r="J980" s="17">
        <v>979.0</v>
      </c>
      <c r="K980" s="74">
        <v>8.35943889775642E7</v>
      </c>
    </row>
    <row r="981" customHeight="1" ht="21.0">
      <c r="J981" s="17">
        <v>980.0</v>
      </c>
      <c r="K981" s="74">
        <v>1.29759315570497E7</v>
      </c>
    </row>
    <row r="982" customHeight="1" ht="21.0">
      <c r="J982" s="17">
        <v>981.0</v>
      </c>
      <c r="K982" s="74">
        <v>4328065.68497838</v>
      </c>
    </row>
    <row r="983" customHeight="1" ht="21.0">
      <c r="J983" s="17">
        <v>982.0</v>
      </c>
      <c r="K983" s="74">
        <v>3.50586382602859E7</v>
      </c>
    </row>
    <row r="984" customHeight="1" ht="21.0">
      <c r="J984" s="17">
        <v>983.0</v>
      </c>
      <c r="K984" s="74">
        <v>1.06158034988117E7</v>
      </c>
    </row>
    <row r="985" customHeight="1" ht="21.0">
      <c r="J985" s="17">
        <v>984.0</v>
      </c>
      <c r="K985" s="74">
        <v>4476584.13678568</v>
      </c>
    </row>
    <row r="986" customHeight="1" ht="21.0">
      <c r="J986" s="17">
        <v>985.0</v>
      </c>
      <c r="K986" s="74">
        <v>3.43269402578102E7</v>
      </c>
    </row>
    <row r="987" customHeight="1" ht="21.0">
      <c r="J987" s="17">
        <v>986.0</v>
      </c>
      <c r="K987" s="74">
        <v>2.21524270855264E8</v>
      </c>
    </row>
    <row r="988" customHeight="1" ht="21.0">
      <c r="J988" s="17">
        <v>987.0</v>
      </c>
      <c r="K988" s="74">
        <v>1.85068075065121E8</v>
      </c>
    </row>
    <row r="989" customHeight="1" ht="21.0">
      <c r="J989" s="17">
        <v>988.0</v>
      </c>
      <c r="K989" s="74">
        <v>7.49746190876274E7</v>
      </c>
    </row>
    <row r="990" customHeight="1" ht="21.0">
      <c r="J990" s="17">
        <v>989.0</v>
      </c>
      <c r="K990" s="74">
        <v>8017777.1820447</v>
      </c>
    </row>
    <row r="991" customHeight="1" ht="21.0">
      <c r="J991" s="17">
        <v>990.0</v>
      </c>
      <c r="K991" s="74">
        <v>4.18924288944554E8</v>
      </c>
    </row>
    <row r="992" customHeight="1" ht="21.0">
      <c r="J992" s="17">
        <v>991.0</v>
      </c>
      <c r="K992" s="74">
        <v>3.24468424971653E7</v>
      </c>
    </row>
    <row r="993" customHeight="1" ht="21.0">
      <c r="J993" s="17">
        <v>992.0</v>
      </c>
      <c r="K993" s="74">
        <v>2.27946251856424E7</v>
      </c>
    </row>
    <row r="994" customHeight="1" ht="21.0">
      <c r="J994" s="17">
        <v>993.0</v>
      </c>
      <c r="K994" s="74">
        <v>8.0776790804393E7</v>
      </c>
    </row>
    <row r="995" customHeight="1" ht="21.0">
      <c r="J995" s="17">
        <v>994.0</v>
      </c>
      <c r="K995" s="74">
        <v>8.7931524138211E7</v>
      </c>
    </row>
    <row r="996" customHeight="1" ht="21.0">
      <c r="J996" s="17">
        <v>995.0</v>
      </c>
      <c r="K996" s="74">
        <v>2.36240514916211E7</v>
      </c>
    </row>
    <row r="997" customHeight="1" ht="21.0">
      <c r="J997" s="17">
        <v>996.0</v>
      </c>
      <c r="K997" s="74">
        <v>7239085.26886793</v>
      </c>
    </row>
    <row r="998" customHeight="1" ht="21.0">
      <c r="J998" s="17">
        <v>997.0</v>
      </c>
      <c r="K998" s="74">
        <v>5174994.47157473</v>
      </c>
    </row>
    <row r="999" customHeight="1" ht="21.0">
      <c r="J999" s="17">
        <v>998.0</v>
      </c>
      <c r="K999" s="74">
        <v>4.37278909056944E7</v>
      </c>
    </row>
    <row r="1000" customHeight="1" ht="21.0">
      <c r="J1000" s="17">
        <v>999.0</v>
      </c>
      <c r="K1000" s="74">
        <v>6675924.76614877</v>
      </c>
    </row>
    <row r="1001" customHeight="1" ht="21.0">
      <c r="J1001" s="17">
        <v>1000.0</v>
      </c>
      <c r="K1001" s="74">
        <v>2.93312141489463E7</v>
      </c>
    </row>
    <row r="1002" customHeight="1" ht="21.0">
      <c r="J1002" s="17">
        <v>1001.0</v>
      </c>
      <c r="K1002" s="74">
        <v>1.24647796734188E8</v>
      </c>
    </row>
    <row r="1003" customHeight="1" ht="21.0">
      <c r="J1003" s="17">
        <v>1002.0</v>
      </c>
      <c r="K1003" s="74">
        <v>9.9704184173553E7</v>
      </c>
    </row>
    <row r="1004" customHeight="1" ht="21.0">
      <c r="J1004" s="17">
        <v>1003.0</v>
      </c>
      <c r="K1004" s="74">
        <v>1.28319713562686E8</v>
      </c>
    </row>
    <row r="1005" customHeight="1" ht="21.0">
      <c r="J1005" s="17">
        <v>1004.0</v>
      </c>
      <c r="K1005" s="74">
        <v>3.36582731842577E7</v>
      </c>
    </row>
    <row r="1006" customHeight="1" ht="21.0">
      <c r="J1006" s="17">
        <v>1005.0</v>
      </c>
      <c r="K1006" s="74">
        <v>2.0911077510074E7</v>
      </c>
    </row>
    <row r="1007" customHeight="1" ht="21.0">
      <c r="J1007" s="17">
        <v>1006.0</v>
      </c>
      <c r="K1007" s="74">
        <v>2.56545592201544E7</v>
      </c>
    </row>
    <row r="1008" customHeight="1" ht="21.0">
      <c r="J1008" s="17">
        <v>1007.0</v>
      </c>
      <c r="K1008" s="74">
        <v>6719622.79028174</v>
      </c>
    </row>
    <row r="1009" customHeight="1" ht="21.0">
      <c r="J1009" s="17">
        <v>1008.0</v>
      </c>
      <c r="K1009" s="74">
        <v>3.62536471578384E7</v>
      </c>
    </row>
    <row r="1010" customHeight="1" ht="21.0">
      <c r="J1010" s="17">
        <v>1009.0</v>
      </c>
      <c r="K1010" s="74">
        <v>2.55298339909025E8</v>
      </c>
    </row>
    <row r="1011" customHeight="1" ht="21.0">
      <c r="J1011" s="17">
        <v>1010.0</v>
      </c>
      <c r="K1011" s="74">
        <v>7.65170219948847E7</v>
      </c>
    </row>
    <row r="1012" customHeight="1" ht="21.0">
      <c r="J1012" s="17">
        <v>1011.0</v>
      </c>
      <c r="K1012" s="74">
        <v>4.71232514659523E7</v>
      </c>
    </row>
    <row r="1013" customHeight="1" ht="21.0">
      <c r="J1013" s="17">
        <v>1012.0</v>
      </c>
      <c r="K1013" s="74">
        <v>3452107.73627054</v>
      </c>
    </row>
    <row r="1014" customHeight="1" ht="21.0">
      <c r="J1014" s="17">
        <v>1013.0</v>
      </c>
      <c r="K1014" s="74">
        <v>4338916.29245719</v>
      </c>
    </row>
    <row r="1015" customHeight="1" ht="21.0">
      <c r="J1015" s="17">
        <v>1014.0</v>
      </c>
      <c r="K1015" s="74">
        <v>1.96598823139134E7</v>
      </c>
    </row>
    <row r="1016" customHeight="1" ht="21.0">
      <c r="J1016" s="17">
        <v>1015.0</v>
      </c>
      <c r="K1016" s="74">
        <v>1.17988891445058E7</v>
      </c>
    </row>
    <row r="1017" customHeight="1" ht="21.0">
      <c r="J1017" s="17">
        <v>1016.0</v>
      </c>
      <c r="K1017" s="74">
        <v>3.9391126776315E7</v>
      </c>
    </row>
    <row r="1018" customHeight="1" ht="21.0">
      <c r="J1018" s="17">
        <v>1017.0</v>
      </c>
      <c r="K1018" s="74">
        <v>5.97114022635006E7</v>
      </c>
    </row>
    <row r="1019" customHeight="1" ht="21.0">
      <c r="J1019" s="17">
        <v>1018.0</v>
      </c>
      <c r="K1019" s="74">
        <v>4.51565853406801E7</v>
      </c>
    </row>
    <row r="1020" customHeight="1" ht="21.0">
      <c r="J1020" s="17">
        <v>1019.0</v>
      </c>
      <c r="K1020" s="74">
        <v>2.11381421220019E7</v>
      </c>
    </row>
    <row r="1021" customHeight="1" ht="21.0">
      <c r="J1021" s="17">
        <v>1020.0</v>
      </c>
      <c r="K1021" s="74">
        <v>3.88364800338E7</v>
      </c>
    </row>
    <row r="1022" customHeight="1" ht="21.0">
      <c r="J1022" s="17">
        <v>1021.0</v>
      </c>
      <c r="K1022" s="74">
        <v>1.95892768859147E7</v>
      </c>
    </row>
    <row r="1023" customHeight="1" ht="21.0">
      <c r="J1023" s="17">
        <v>1022.0</v>
      </c>
      <c r="K1023" s="74">
        <v>2.03599285465955E7</v>
      </c>
    </row>
    <row r="1024" customHeight="1" ht="21.0">
      <c r="J1024" s="17">
        <v>1023.0</v>
      </c>
      <c r="K1024" s="74">
        <v>4.20835121144219E7</v>
      </c>
    </row>
    <row r="1025" customHeight="1" ht="21.0">
      <c r="J1025" s="17">
        <v>1024.0</v>
      </c>
      <c r="K1025" s="74">
        <v>4.87924279830845E7</v>
      </c>
    </row>
    <row r="1026" customHeight="1" ht="21.0">
      <c r="J1026" s="17">
        <v>1025.0</v>
      </c>
      <c r="K1026" s="74">
        <v>1.54764355783456E7</v>
      </c>
    </row>
    <row r="1027" customHeight="1" ht="21.0">
      <c r="J1027" s="17">
        <v>1026.0</v>
      </c>
      <c r="K1027" s="74">
        <v>5.54265064372011E7</v>
      </c>
    </row>
    <row r="1028" customHeight="1" ht="21.0">
      <c r="J1028" s="17">
        <v>1027.0</v>
      </c>
      <c r="K1028" s="74">
        <v>7.25517780435556E7</v>
      </c>
    </row>
    <row r="1029" customHeight="1" ht="21.0">
      <c r="J1029" s="17">
        <v>1028.0</v>
      </c>
      <c r="K1029" s="74">
        <v>2.2193926746991E7</v>
      </c>
    </row>
    <row r="1030" customHeight="1" ht="21.0">
      <c r="J1030" s="17">
        <v>1029.0</v>
      </c>
      <c r="K1030" s="74">
        <v>2.4497849041002E7</v>
      </c>
    </row>
    <row r="1031" customHeight="1" ht="21.0">
      <c r="J1031" s="17">
        <v>1030.0</v>
      </c>
      <c r="K1031" s="74">
        <v>3.4675257838996E7</v>
      </c>
    </row>
    <row r="1032" customHeight="1" ht="21.0">
      <c r="J1032" s="17">
        <v>1031.0</v>
      </c>
      <c r="K1032" s="74">
        <v>8833780.64725587</v>
      </c>
    </row>
    <row r="1033" customHeight="1" ht="21.0">
      <c r="J1033" s="17">
        <v>1032.0</v>
      </c>
      <c r="K1033" s="74">
        <v>5.94452044294783E7</v>
      </c>
    </row>
    <row r="1034" customHeight="1" ht="21.0">
      <c r="J1034" s="17">
        <v>1033.0</v>
      </c>
      <c r="K1034" s="74">
        <v>1.26025970930949E7</v>
      </c>
    </row>
    <row r="1035" customHeight="1" ht="21.0">
      <c r="J1035" s="17">
        <v>1034.0</v>
      </c>
      <c r="K1035" s="74">
        <v>2.8639407948059E7</v>
      </c>
    </row>
    <row r="1036" customHeight="1" ht="21.0">
      <c r="J1036" s="17">
        <v>1035.0</v>
      </c>
      <c r="K1036" s="74">
        <v>3.89845995059071E7</v>
      </c>
    </row>
    <row r="1037" customHeight="1" ht="21.0">
      <c r="J1037" s="17">
        <v>1036.0</v>
      </c>
      <c r="K1037" s="74">
        <v>1.60660002031948E7</v>
      </c>
    </row>
    <row r="1038" customHeight="1" ht="21.0">
      <c r="J1038" s="17">
        <v>1037.0</v>
      </c>
      <c r="K1038" s="74">
        <v>3.69027603019168E7</v>
      </c>
    </row>
    <row r="1039" customHeight="1" ht="21.0">
      <c r="J1039" s="17">
        <v>1038.0</v>
      </c>
      <c r="K1039" s="74">
        <v>1.31550282241028E8</v>
      </c>
    </row>
    <row r="1040" customHeight="1" ht="21.0">
      <c r="J1040" s="17">
        <v>1039.0</v>
      </c>
      <c r="K1040" s="74">
        <v>4.027974444511E7</v>
      </c>
    </row>
    <row r="1041" customHeight="1" ht="21.0">
      <c r="J1041" s="17">
        <v>1040.0</v>
      </c>
      <c r="K1041" s="74">
        <v>1.00625060103662E8</v>
      </c>
    </row>
    <row r="1042" customHeight="1" ht="21.0">
      <c r="J1042" s="17">
        <v>1041.0</v>
      </c>
      <c r="K1042" s="74">
        <v>1.22806540717093E8</v>
      </c>
    </row>
    <row r="1043" customHeight="1" ht="21.0">
      <c r="J1043" s="17">
        <v>1042.0</v>
      </c>
      <c r="K1043" s="74">
        <v>2.03222622034074E7</v>
      </c>
    </row>
    <row r="1044" customHeight="1" ht="21.0">
      <c r="J1044" s="17">
        <v>1043.0</v>
      </c>
      <c r="K1044" s="74">
        <v>1.59659327438459E7</v>
      </c>
    </row>
    <row r="1045" customHeight="1" ht="21.0">
      <c r="J1045" s="17">
        <v>1044.0</v>
      </c>
      <c r="K1045" s="74">
        <v>1.61992981502102E7</v>
      </c>
    </row>
    <row r="1046" customHeight="1" ht="21.0">
      <c r="J1046" s="17">
        <v>1045.0</v>
      </c>
      <c r="K1046" s="74">
        <v>1.05402599475824E8</v>
      </c>
    </row>
    <row r="1047" customHeight="1" ht="21.0">
      <c r="J1047" s="17">
        <v>1046.0</v>
      </c>
      <c r="K1047" s="74">
        <v>2.05394822790532E8</v>
      </c>
    </row>
    <row r="1048" customHeight="1" ht="21.0">
      <c r="J1048" s="17">
        <v>1047.0</v>
      </c>
      <c r="K1048" s="74">
        <v>4.65920066780274E7</v>
      </c>
    </row>
    <row r="1049" customHeight="1" ht="21.0">
      <c r="J1049" s="17">
        <v>1048.0</v>
      </c>
      <c r="K1049" s="74">
        <v>2.20717963995804E8</v>
      </c>
    </row>
    <row r="1050" customHeight="1" ht="21.0">
      <c r="J1050" s="17">
        <v>1049.0</v>
      </c>
      <c r="K1050" s="74">
        <v>3.3439315650264E7</v>
      </c>
    </row>
    <row r="1051" customHeight="1" ht="21.0">
      <c r="J1051" s="17">
        <v>1050.0</v>
      </c>
      <c r="K1051" s="74">
        <v>1.02545109434449E7</v>
      </c>
    </row>
    <row r="1052" customHeight="1" ht="21.0">
      <c r="J1052" s="17">
        <v>1051.0</v>
      </c>
      <c r="K1052" s="74">
        <v>2.18834998090458E8</v>
      </c>
    </row>
    <row r="1053" customHeight="1" ht="21.0">
      <c r="J1053" s="17">
        <v>1052.0</v>
      </c>
      <c r="K1053" s="74">
        <v>4.25453218486118E7</v>
      </c>
    </row>
    <row r="1054" customHeight="1" ht="21.0">
      <c r="J1054" s="17">
        <v>1053.0</v>
      </c>
      <c r="K1054" s="74">
        <v>2.0774256411589E7</v>
      </c>
    </row>
    <row r="1055" customHeight="1" ht="21.0">
      <c r="J1055" s="17">
        <v>1054.0</v>
      </c>
      <c r="K1055" s="74">
        <v>2.71260119718322E7</v>
      </c>
    </row>
    <row r="1056" customHeight="1" ht="21.0">
      <c r="J1056" s="17">
        <v>1055.0</v>
      </c>
      <c r="K1056" s="74">
        <v>1.09675950103269E8</v>
      </c>
    </row>
    <row r="1057" customHeight="1" ht="21.0">
      <c r="J1057" s="17">
        <v>1056.0</v>
      </c>
      <c r="K1057" s="74">
        <v>1.45886735912128E8</v>
      </c>
    </row>
    <row r="1058" customHeight="1" ht="21.0">
      <c r="J1058" s="17">
        <v>1057.0</v>
      </c>
      <c r="K1058" s="74">
        <v>1.84362590516949E7</v>
      </c>
    </row>
    <row r="1059" customHeight="1" ht="21.0">
      <c r="J1059" s="17">
        <v>1058.0</v>
      </c>
      <c r="K1059" s="74">
        <v>3.60011210299324E7</v>
      </c>
    </row>
    <row r="1060" customHeight="1" ht="21.0">
      <c r="J1060" s="17">
        <v>1059.0</v>
      </c>
      <c r="K1060" s="74">
        <v>4.51522310412088E7</v>
      </c>
    </row>
    <row r="1061" customHeight="1" ht="21.0">
      <c r="J1061" s="17">
        <v>1060.0</v>
      </c>
      <c r="K1061" s="74">
        <v>8614794.05406041</v>
      </c>
    </row>
    <row r="1062" customHeight="1" ht="21.0">
      <c r="J1062" s="17">
        <v>1061.0</v>
      </c>
      <c r="K1062" s="74">
        <v>2.27052764449928E8</v>
      </c>
    </row>
    <row r="1063" customHeight="1" ht="21.0">
      <c r="J1063" s="17">
        <v>1062.0</v>
      </c>
      <c r="K1063" s="74">
        <v>6.98023231534223E8</v>
      </c>
    </row>
    <row r="1064" customHeight="1" ht="21.0">
      <c r="J1064" s="17">
        <v>1063.0</v>
      </c>
      <c r="K1064" s="74">
        <v>6.33373449955736E7</v>
      </c>
    </row>
    <row r="1065" customHeight="1" ht="21.0">
      <c r="J1065" s="17">
        <v>1064.0</v>
      </c>
      <c r="K1065" s="74">
        <v>1.29900371488482E8</v>
      </c>
    </row>
    <row r="1066" customHeight="1" ht="21.0">
      <c r="J1066" s="17">
        <v>1065.0</v>
      </c>
      <c r="K1066" s="74">
        <v>3.28782463021593E7</v>
      </c>
    </row>
    <row r="1067" customHeight="1" ht="21.0">
      <c r="J1067" s="17">
        <v>1066.0</v>
      </c>
      <c r="K1067" s="74">
        <v>4.32542326448136E7</v>
      </c>
    </row>
    <row r="1068" customHeight="1" ht="21.0">
      <c r="J1068" s="17">
        <v>1067.0</v>
      </c>
      <c r="K1068" s="74">
        <v>2.50474933354258E7</v>
      </c>
    </row>
    <row r="1069" customHeight="1" ht="21.0">
      <c r="J1069" s="17">
        <v>1068.0</v>
      </c>
      <c r="K1069" s="74">
        <v>1.45526207143347E7</v>
      </c>
    </row>
    <row r="1070" customHeight="1" ht="21.0">
      <c r="J1070" s="17">
        <v>1069.0</v>
      </c>
      <c r="K1070" s="74">
        <v>5579748.12229486</v>
      </c>
    </row>
    <row r="1071" customHeight="1" ht="21.0">
      <c r="J1071" s="17">
        <v>1070.0</v>
      </c>
      <c r="K1071" s="74">
        <v>1.90831005522071E7</v>
      </c>
    </row>
    <row r="1072" customHeight="1" ht="21.0">
      <c r="J1072" s="17">
        <v>1071.0</v>
      </c>
      <c r="K1072" s="74">
        <v>1.35967637992096E7</v>
      </c>
    </row>
    <row r="1073" customHeight="1" ht="21.0">
      <c r="J1073" s="17">
        <v>1072.0</v>
      </c>
      <c r="K1073" s="74">
        <v>2.43270460483069E8</v>
      </c>
    </row>
    <row r="1074" customHeight="1" ht="21.0">
      <c r="J1074" s="17">
        <v>1073.0</v>
      </c>
      <c r="K1074" s="74">
        <v>1.04056844063129E7</v>
      </c>
    </row>
    <row r="1075" customHeight="1" ht="21.0">
      <c r="J1075" s="17">
        <v>1074.0</v>
      </c>
      <c r="K1075" s="74">
        <v>5.88485991138181E7</v>
      </c>
    </row>
    <row r="1076" customHeight="1" ht="21.0">
      <c r="J1076" s="17">
        <v>1075.0</v>
      </c>
      <c r="K1076" s="74">
        <v>6.45640043052046E7</v>
      </c>
    </row>
    <row r="1077" customHeight="1" ht="21.0">
      <c r="J1077" s="17">
        <v>1076.0</v>
      </c>
      <c r="K1077" s="74">
        <v>7.2204847566727E7</v>
      </c>
    </row>
    <row r="1078" customHeight="1" ht="21.0">
      <c r="J1078" s="17">
        <v>1077.0</v>
      </c>
      <c r="K1078" s="74">
        <v>4.37809074078424E7</v>
      </c>
    </row>
    <row r="1079" customHeight="1" ht="21.0">
      <c r="J1079" s="17">
        <v>1078.0</v>
      </c>
      <c r="K1079" s="74">
        <v>7.69621341069449E7</v>
      </c>
    </row>
    <row r="1080" customHeight="1" ht="21.0">
      <c r="J1080" s="17">
        <v>1079.0</v>
      </c>
      <c r="K1080" s="74">
        <v>3.46076195128565E7</v>
      </c>
    </row>
    <row r="1081" customHeight="1" ht="21.0">
      <c r="J1081" s="17">
        <v>1080.0</v>
      </c>
      <c r="K1081" s="74">
        <v>6.58787480373678E7</v>
      </c>
    </row>
    <row r="1082" customHeight="1" ht="21.0">
      <c r="J1082" s="17">
        <v>1081.0</v>
      </c>
      <c r="K1082" s="74">
        <v>1.3344200798373E8</v>
      </c>
    </row>
    <row r="1083" customHeight="1" ht="21.0">
      <c r="J1083" s="17">
        <v>1082.0</v>
      </c>
      <c r="K1083" s="74">
        <v>6.26955497167266E8</v>
      </c>
    </row>
    <row r="1084" customHeight="1" ht="21.0">
      <c r="J1084" s="17">
        <v>1083.0</v>
      </c>
      <c r="K1084" s="74">
        <v>7.6368008304064E7</v>
      </c>
    </row>
    <row r="1085" customHeight="1" ht="21.0">
      <c r="J1085" s="17">
        <v>1084.0</v>
      </c>
      <c r="K1085" s="74">
        <v>6305378.92405008</v>
      </c>
    </row>
    <row r="1086" customHeight="1" ht="21.0">
      <c r="J1086" s="17">
        <v>1085.0</v>
      </c>
      <c r="K1086" s="74">
        <v>3.18947964315204E7</v>
      </c>
    </row>
    <row r="1087" customHeight="1" ht="21.0">
      <c r="J1087" s="17">
        <v>1086.0</v>
      </c>
      <c r="K1087" s="74">
        <v>4.383585296876E7</v>
      </c>
    </row>
    <row r="1088" customHeight="1" ht="21.0">
      <c r="J1088" s="17">
        <v>1087.0</v>
      </c>
      <c r="K1088" s="74">
        <v>1.38828660182161E7</v>
      </c>
    </row>
    <row r="1089" customHeight="1" ht="21.0">
      <c r="J1089" s="17">
        <v>1088.0</v>
      </c>
      <c r="K1089" s="74">
        <v>5115990.80821297</v>
      </c>
    </row>
    <row r="1090" customHeight="1" ht="21.0">
      <c r="J1090" s="17">
        <v>1089.0</v>
      </c>
      <c r="K1090" s="74">
        <v>1.17662901657018E8</v>
      </c>
    </row>
    <row r="1091" customHeight="1" ht="21.0">
      <c r="J1091" s="17">
        <v>1090.0</v>
      </c>
      <c r="K1091" s="74">
        <v>1.1460388551799E8</v>
      </c>
    </row>
    <row r="1092" customHeight="1" ht="21.0">
      <c r="J1092" s="17">
        <v>1091.0</v>
      </c>
      <c r="K1092" s="74">
        <v>3.60259528396753E7</v>
      </c>
    </row>
    <row r="1093" customHeight="1" ht="21.0">
      <c r="J1093" s="17">
        <v>1092.0</v>
      </c>
      <c r="K1093" s="74">
        <v>5.90985830552243E7</v>
      </c>
    </row>
    <row r="1094" customHeight="1" ht="21.0">
      <c r="J1094" s="17">
        <v>1093.0</v>
      </c>
      <c r="K1094" s="74">
        <v>8.67530432352283E7</v>
      </c>
    </row>
    <row r="1095" customHeight="1" ht="21.0">
      <c r="J1095" s="17">
        <v>1094.0</v>
      </c>
      <c r="K1095" s="74">
        <v>8491866.78246473</v>
      </c>
    </row>
    <row r="1096" customHeight="1" ht="21.0">
      <c r="J1096" s="17">
        <v>1095.0</v>
      </c>
      <c r="K1096" s="74">
        <v>1.07901893404458E8</v>
      </c>
    </row>
    <row r="1097" customHeight="1" ht="21.0">
      <c r="J1097" s="17">
        <v>1096.0</v>
      </c>
      <c r="K1097" s="74">
        <v>1.69069760915407E7</v>
      </c>
    </row>
    <row r="1098" customHeight="1" ht="21.0">
      <c r="J1098" s="17">
        <v>1097.0</v>
      </c>
      <c r="K1098" s="74">
        <v>1.10734798031472E8</v>
      </c>
    </row>
    <row r="1099" customHeight="1" ht="21.0">
      <c r="J1099" s="17">
        <v>1098.0</v>
      </c>
      <c r="K1099" s="74">
        <v>8.59012074048937E7</v>
      </c>
    </row>
    <row r="1100" customHeight="1" ht="21.0">
      <c r="J1100" s="17">
        <v>1099.0</v>
      </c>
      <c r="K1100" s="74">
        <v>4476940.68626699</v>
      </c>
    </row>
    <row r="1101" customHeight="1" ht="21.0">
      <c r="J1101" s="17">
        <v>1100.0</v>
      </c>
      <c r="K1101" s="74">
        <v>4.60888287814248E7</v>
      </c>
    </row>
    <row r="1102" customHeight="1" ht="21.0">
      <c r="J1102" s="17">
        <v>1101.0</v>
      </c>
      <c r="K1102" s="74">
        <v>8696214.20103886</v>
      </c>
    </row>
    <row r="1103" customHeight="1" ht="21.0">
      <c r="J1103" s="17">
        <v>1102.0</v>
      </c>
      <c r="K1103" s="74">
        <v>1.29225818024315E8</v>
      </c>
    </row>
    <row r="1104" customHeight="1" ht="21.0">
      <c r="J1104" s="17">
        <v>1103.0</v>
      </c>
      <c r="K1104" s="74">
        <v>2.93883040461883E7</v>
      </c>
    </row>
    <row r="1105" customHeight="1" ht="21.0">
      <c r="J1105" s="17">
        <v>1104.0</v>
      </c>
      <c r="K1105" s="74">
        <v>1.29295038555917E7</v>
      </c>
    </row>
    <row r="1106" customHeight="1" ht="21.0">
      <c r="J1106" s="17">
        <v>1105.0</v>
      </c>
      <c r="K1106" s="74">
        <v>3.3445852672594E7</v>
      </c>
    </row>
    <row r="1107" customHeight="1" ht="21.0">
      <c r="J1107" s="17">
        <v>1106.0</v>
      </c>
      <c r="K1107" s="74">
        <v>1.09271251357831E7</v>
      </c>
    </row>
    <row r="1108" customHeight="1" ht="21.0">
      <c r="J1108" s="17">
        <v>1107.0</v>
      </c>
      <c r="K1108" s="74">
        <v>8.29576866779162E7</v>
      </c>
    </row>
    <row r="1109" customHeight="1" ht="21.0">
      <c r="J1109" s="17">
        <v>1108.0</v>
      </c>
      <c r="K1109" s="74">
        <v>9.59548640011764E7</v>
      </c>
    </row>
    <row r="1110" customHeight="1" ht="21.0">
      <c r="J1110" s="17">
        <v>1109.0</v>
      </c>
      <c r="K1110" s="74">
        <v>3527988.25069005</v>
      </c>
    </row>
    <row r="1111" customHeight="1" ht="21.0">
      <c r="J1111" s="17">
        <v>1110.0</v>
      </c>
      <c r="K1111" s="74">
        <v>1.65049850635127E7</v>
      </c>
    </row>
    <row r="1112" customHeight="1" ht="21.0">
      <c r="J1112" s="17">
        <v>1111.0</v>
      </c>
      <c r="K1112" s="74">
        <v>1.11546815350066E7</v>
      </c>
    </row>
    <row r="1113" customHeight="1" ht="21.0">
      <c r="J1113" s="17">
        <v>1112.0</v>
      </c>
      <c r="K1113" s="74">
        <v>5.0834413769514E7</v>
      </c>
    </row>
    <row r="1114" customHeight="1" ht="21.0">
      <c r="J1114" s="17">
        <v>1113.0</v>
      </c>
      <c r="K1114" s="74">
        <v>2.64188764659465E7</v>
      </c>
    </row>
    <row r="1115" customHeight="1" ht="21.0">
      <c r="J1115" s="17">
        <v>1114.0</v>
      </c>
      <c r="K1115" s="74">
        <v>4808190.52911264</v>
      </c>
    </row>
    <row r="1116" customHeight="1" ht="21.0">
      <c r="J1116" s="17">
        <v>1115.0</v>
      </c>
      <c r="K1116" s="74">
        <v>9.42903088502428E7</v>
      </c>
    </row>
    <row r="1117" customHeight="1" ht="21.0">
      <c r="J1117" s="17">
        <v>1116.0</v>
      </c>
      <c r="K1117" s="74">
        <v>1.8267632479671E7</v>
      </c>
    </row>
    <row r="1118" customHeight="1" ht="21.0">
      <c r="J1118" s="17">
        <v>1117.0</v>
      </c>
      <c r="K1118" s="74">
        <v>9.56921573872393E7</v>
      </c>
    </row>
    <row r="1119" customHeight="1" ht="21.0">
      <c r="J1119" s="17">
        <v>1118.0</v>
      </c>
      <c r="K1119" s="74">
        <v>2.0892642034178E7</v>
      </c>
    </row>
    <row r="1120" customHeight="1" ht="21.0">
      <c r="J1120" s="17">
        <v>1119.0</v>
      </c>
      <c r="K1120" s="74">
        <v>3.08371477263601E7</v>
      </c>
    </row>
    <row r="1121" customHeight="1" ht="21.0">
      <c r="J1121" s="17">
        <v>1120.0</v>
      </c>
      <c r="K1121" s="74">
        <v>1.4226600734731E7</v>
      </c>
    </row>
    <row r="1122" customHeight="1" ht="21.0">
      <c r="J1122" s="17">
        <v>1121.0</v>
      </c>
      <c r="K1122" s="74">
        <v>8.28042216805551E8</v>
      </c>
    </row>
    <row r="1123" customHeight="1" ht="21.0">
      <c r="J1123" s="17">
        <v>1122.0</v>
      </c>
      <c r="K1123" s="74">
        <v>4.91229090633935E7</v>
      </c>
    </row>
    <row r="1124" customHeight="1" ht="21.0">
      <c r="J1124" s="17">
        <v>1123.0</v>
      </c>
      <c r="K1124" s="74">
        <v>2.5866962603661E7</v>
      </c>
    </row>
    <row r="1125" customHeight="1" ht="21.0">
      <c r="J1125" s="17">
        <v>1124.0</v>
      </c>
      <c r="K1125" s="74">
        <v>1.49668137214104E7</v>
      </c>
    </row>
    <row r="1126" customHeight="1" ht="21.0">
      <c r="J1126" s="17">
        <v>1125.0</v>
      </c>
      <c r="K1126" s="74">
        <v>3.81085094289804E7</v>
      </c>
    </row>
    <row r="1127" customHeight="1" ht="21.0">
      <c r="J1127" s="17">
        <v>1126.0</v>
      </c>
      <c r="K1127" s="74">
        <v>3.31619489477387E7</v>
      </c>
    </row>
    <row r="1128" customHeight="1" ht="21.0">
      <c r="J1128" s="17">
        <v>1127.0</v>
      </c>
      <c r="K1128" s="74">
        <v>1.25467651825593E8</v>
      </c>
    </row>
    <row r="1129" customHeight="1" ht="21.0">
      <c r="J1129" s="17">
        <v>1128.0</v>
      </c>
      <c r="K1129" s="74">
        <v>4.61323770376125E7</v>
      </c>
    </row>
    <row r="1130" customHeight="1" ht="21.0">
      <c r="J1130" s="17">
        <v>1129.0</v>
      </c>
      <c r="K1130" s="74">
        <v>2.90845200095085E7</v>
      </c>
    </row>
    <row r="1131" customHeight="1" ht="21.0">
      <c r="J1131" s="17">
        <v>1130.0</v>
      </c>
      <c r="K1131" s="74">
        <v>3530024.33444111</v>
      </c>
    </row>
    <row r="1132" customHeight="1" ht="21.0">
      <c r="J1132" s="17">
        <v>1131.0</v>
      </c>
      <c r="K1132" s="74">
        <v>1.00598484360936E7</v>
      </c>
    </row>
    <row r="1133" customHeight="1" ht="21.0">
      <c r="J1133" s="17">
        <v>1132.0</v>
      </c>
      <c r="K1133" s="74">
        <v>1.86065839699792E7</v>
      </c>
    </row>
    <row r="1134" customHeight="1" ht="21.0">
      <c r="J1134" s="17">
        <v>1133.0</v>
      </c>
      <c r="K1134" s="74">
        <v>2.41911343770201E8</v>
      </c>
    </row>
    <row r="1135" customHeight="1" ht="21.0">
      <c r="J1135" s="17">
        <v>1134.0</v>
      </c>
      <c r="K1135" s="74">
        <v>3.96850016932354E7</v>
      </c>
    </row>
    <row r="1136" customHeight="1" ht="21.0">
      <c r="J1136" s="17">
        <v>1135.0</v>
      </c>
      <c r="K1136" s="74">
        <v>2.4099197411501E7</v>
      </c>
    </row>
    <row r="1137" customHeight="1" ht="21.0">
      <c r="J1137" s="17">
        <v>1136.0</v>
      </c>
      <c r="K1137" s="74">
        <v>4.15765590229916E7</v>
      </c>
    </row>
    <row r="1138" customHeight="1" ht="21.0">
      <c r="J1138" s="17">
        <v>1137.0</v>
      </c>
      <c r="K1138" s="74">
        <v>2.6791060265356E7</v>
      </c>
    </row>
    <row r="1139" customHeight="1" ht="21.0">
      <c r="J1139" s="17">
        <v>1138.0</v>
      </c>
      <c r="K1139" s="74">
        <v>2.70456154418403E8</v>
      </c>
    </row>
    <row r="1140" customHeight="1" ht="21.0">
      <c r="J1140" s="17">
        <v>1139.0</v>
      </c>
      <c r="K1140" s="74">
        <v>2.92249223513821E7</v>
      </c>
    </row>
    <row r="1141" customHeight="1" ht="21.0">
      <c r="J1141" s="17">
        <v>1140.0</v>
      </c>
      <c r="K1141" s="74">
        <v>1.05550379400858E7</v>
      </c>
    </row>
    <row r="1142" customHeight="1" ht="21.0">
      <c r="J1142" s="17">
        <v>1141.0</v>
      </c>
      <c r="K1142" s="74">
        <v>1.4638469030748E7</v>
      </c>
    </row>
    <row r="1143" customHeight="1" ht="21.0">
      <c r="J1143" s="17">
        <v>1142.0</v>
      </c>
      <c r="K1143" s="74">
        <v>2.39087489637952E7</v>
      </c>
    </row>
    <row r="1144" customHeight="1" ht="21.0">
      <c r="J1144" s="17">
        <v>1143.0</v>
      </c>
      <c r="K1144" s="74">
        <v>1.4321806775748E7</v>
      </c>
    </row>
    <row r="1145" customHeight="1" ht="21.0">
      <c r="J1145" s="17">
        <v>1144.0</v>
      </c>
      <c r="K1145" s="74">
        <v>1.79596108709368E7</v>
      </c>
    </row>
    <row r="1146" customHeight="1" ht="21.0">
      <c r="J1146" s="17">
        <v>1145.0</v>
      </c>
      <c r="K1146" s="74">
        <v>6650102.451032</v>
      </c>
    </row>
    <row r="1147" customHeight="1" ht="21.0">
      <c r="J1147" s="17">
        <v>1146.0</v>
      </c>
      <c r="K1147" s="74">
        <v>2.57500398891751E7</v>
      </c>
    </row>
    <row r="1148" customHeight="1" ht="21.0">
      <c r="J1148" s="17">
        <v>1147.0</v>
      </c>
      <c r="K1148" s="74">
        <v>2.49864851887851E7</v>
      </c>
    </row>
    <row r="1149" customHeight="1" ht="21.0">
      <c r="J1149" s="17">
        <v>1148.0</v>
      </c>
      <c r="K1149" s="74">
        <v>3.95375273173323E7</v>
      </c>
    </row>
    <row r="1150" customHeight="1" ht="21.0">
      <c r="J1150" s="17">
        <v>1149.0</v>
      </c>
      <c r="K1150" s="74">
        <v>5.5415999387865E7</v>
      </c>
    </row>
    <row r="1151" customHeight="1" ht="21.0">
      <c r="J1151" s="17">
        <v>1150.0</v>
      </c>
      <c r="K1151" s="74">
        <v>1.40880322187846E7</v>
      </c>
    </row>
    <row r="1152" customHeight="1" ht="21.0">
      <c r="J1152" s="17">
        <v>1151.0</v>
      </c>
      <c r="K1152" s="74">
        <v>4.2682818912601E7</v>
      </c>
    </row>
    <row r="1153" customHeight="1" ht="21.0">
      <c r="J1153" s="17">
        <v>1152.0</v>
      </c>
      <c r="K1153" s="74">
        <v>2.76223607095508E7</v>
      </c>
    </row>
    <row r="1154" customHeight="1" ht="21.0">
      <c r="J1154" s="17">
        <v>1153.0</v>
      </c>
      <c r="K1154" s="74">
        <v>3.42801028465834E7</v>
      </c>
    </row>
    <row r="1155" customHeight="1" ht="21.0">
      <c r="J1155" s="17">
        <v>1154.0</v>
      </c>
      <c r="K1155" s="74">
        <v>1.00516692710562E8</v>
      </c>
    </row>
    <row r="1156" customHeight="1" ht="21.0">
      <c r="J1156" s="17">
        <v>1155.0</v>
      </c>
      <c r="K1156" s="74">
        <v>2.2727341876419E8</v>
      </c>
    </row>
    <row r="1157" customHeight="1" ht="21.0">
      <c r="J1157" s="17">
        <v>1156.0</v>
      </c>
      <c r="K1157" s="74">
        <v>3.0180644068302E7</v>
      </c>
    </row>
    <row r="1158" customHeight="1" ht="21.0">
      <c r="J1158" s="17">
        <v>1157.0</v>
      </c>
      <c r="K1158" s="74">
        <v>2204909.65141424</v>
      </c>
    </row>
    <row r="1159" customHeight="1" ht="21.0">
      <c r="J1159" s="17">
        <v>1158.0</v>
      </c>
      <c r="K1159" s="74">
        <v>3.66758601594491E7</v>
      </c>
    </row>
    <row r="1160" customHeight="1" ht="21.0">
      <c r="J1160" s="17">
        <v>1159.0</v>
      </c>
      <c r="K1160" s="74">
        <v>5.805010434432E7</v>
      </c>
    </row>
    <row r="1161" customHeight="1" ht="21.0">
      <c r="J1161" s="17">
        <v>1160.0</v>
      </c>
      <c r="K1161" s="74">
        <v>7729048.8119711</v>
      </c>
    </row>
    <row r="1162" customHeight="1" ht="21.0">
      <c r="J1162" s="17">
        <v>1161.0</v>
      </c>
      <c r="K1162" s="74">
        <v>6.78916307925246E7</v>
      </c>
    </row>
    <row r="1163" customHeight="1" ht="21.0">
      <c r="J1163" s="17">
        <v>1162.0</v>
      </c>
      <c r="K1163" s="74">
        <v>2.77485460830962E7</v>
      </c>
    </row>
    <row r="1164" customHeight="1" ht="21.0">
      <c r="J1164" s="17">
        <v>1163.0</v>
      </c>
      <c r="K1164" s="74">
        <v>1.62791589076472E7</v>
      </c>
    </row>
    <row r="1165" customHeight="1" ht="21.0">
      <c r="J1165" s="17">
        <v>1164.0</v>
      </c>
      <c r="K1165" s="74">
        <v>4.08111312137684E7</v>
      </c>
    </row>
    <row r="1166" customHeight="1" ht="21.0">
      <c r="J1166" s="17">
        <v>1165.0</v>
      </c>
      <c r="K1166" s="74">
        <v>3354184.69882668</v>
      </c>
    </row>
    <row r="1167" customHeight="1" ht="21.0">
      <c r="J1167" s="17">
        <v>1166.0</v>
      </c>
      <c r="K1167" s="74">
        <v>1.16834119390082E8</v>
      </c>
    </row>
    <row r="1168" customHeight="1" ht="21.0">
      <c r="J1168" s="17">
        <v>1167.0</v>
      </c>
      <c r="K1168" s="74">
        <v>3.18205111205136E7</v>
      </c>
    </row>
    <row r="1169" customHeight="1" ht="21.0">
      <c r="J1169" s="17">
        <v>1168.0</v>
      </c>
      <c r="K1169" s="74">
        <v>5.33854970470378E7</v>
      </c>
    </row>
    <row r="1170" customHeight="1" ht="21.0">
      <c r="J1170" s="17">
        <v>1169.0</v>
      </c>
      <c r="K1170" s="74">
        <v>6.17137000619424E7</v>
      </c>
    </row>
    <row r="1171" customHeight="1" ht="21.0">
      <c r="J1171" s="17">
        <v>1170.0</v>
      </c>
      <c r="K1171" s="74">
        <v>8776456.6060499</v>
      </c>
    </row>
    <row r="1172" customHeight="1" ht="21.0">
      <c r="J1172" s="17">
        <v>1171.0</v>
      </c>
      <c r="K1172" s="74">
        <v>1.57901417068418E8</v>
      </c>
    </row>
    <row r="1173" customHeight="1" ht="21.0">
      <c r="J1173" s="17">
        <v>1172.0</v>
      </c>
      <c r="K1173" s="74">
        <v>1.14363170051172E8</v>
      </c>
    </row>
    <row r="1174" customHeight="1" ht="21.0">
      <c r="J1174" s="17">
        <v>1173.0</v>
      </c>
      <c r="K1174" s="74">
        <v>1.47529042631256E8</v>
      </c>
    </row>
    <row r="1175" customHeight="1" ht="21.0">
      <c r="J1175" s="17">
        <v>1174.0</v>
      </c>
      <c r="K1175" s="74">
        <v>4.25238778816898E7</v>
      </c>
    </row>
    <row r="1176" customHeight="1" ht="21.0">
      <c r="J1176" s="17">
        <v>1175.0</v>
      </c>
      <c r="K1176" s="74">
        <v>1.0849605625482E7</v>
      </c>
    </row>
    <row r="1177" customHeight="1" ht="21.0">
      <c r="J1177" s="17">
        <v>1176.0</v>
      </c>
      <c r="K1177" s="74">
        <v>3.69610869980614E7</v>
      </c>
    </row>
    <row r="1178" customHeight="1" ht="21.0">
      <c r="J1178" s="17">
        <v>1177.0</v>
      </c>
      <c r="K1178" s="74">
        <v>1.53296805293344E7</v>
      </c>
    </row>
    <row r="1179" customHeight="1" ht="21.0">
      <c r="J1179" s="17">
        <v>1178.0</v>
      </c>
      <c r="K1179" s="74">
        <v>4943775.11083732</v>
      </c>
    </row>
    <row r="1180" customHeight="1" ht="21.0">
      <c r="J1180" s="17">
        <v>1179.0</v>
      </c>
      <c r="K1180" s="74">
        <v>2.16948122714348E7</v>
      </c>
    </row>
    <row r="1181" customHeight="1" ht="21.0">
      <c r="J1181" s="17">
        <v>1180.0</v>
      </c>
      <c r="K1181" s="74">
        <v>1.44031922722034E7</v>
      </c>
    </row>
    <row r="1182" customHeight="1" ht="21.0">
      <c r="J1182" s="17">
        <v>1181.0</v>
      </c>
      <c r="K1182" s="74">
        <v>3576277.33746353</v>
      </c>
    </row>
    <row r="1183" customHeight="1" ht="21.0">
      <c r="J1183" s="17">
        <v>1182.0</v>
      </c>
      <c r="K1183" s="74">
        <v>1.45089437091273E8</v>
      </c>
    </row>
    <row r="1184" customHeight="1" ht="21.0">
      <c r="J1184" s="17">
        <v>1183.0</v>
      </c>
      <c r="K1184" s="74">
        <v>2.03108264341407E7</v>
      </c>
    </row>
    <row r="1185" customHeight="1" ht="21.0">
      <c r="J1185" s="17">
        <v>1184.0</v>
      </c>
      <c r="K1185" s="74">
        <v>2.05613411817114E7</v>
      </c>
    </row>
    <row r="1186" customHeight="1" ht="21.0">
      <c r="J1186" s="17">
        <v>1185.0</v>
      </c>
      <c r="K1186" s="74">
        <v>2.87202716276233E7</v>
      </c>
    </row>
    <row r="1187" customHeight="1" ht="21.0">
      <c r="J1187" s="17">
        <v>1186.0</v>
      </c>
      <c r="K1187" s="74">
        <v>2926335.66792368</v>
      </c>
    </row>
    <row r="1188" customHeight="1" ht="21.0">
      <c r="J1188" s="17">
        <v>1187.0</v>
      </c>
      <c r="K1188" s="74">
        <v>7.40829394952617E7</v>
      </c>
    </row>
    <row r="1189" customHeight="1" ht="21.0">
      <c r="J1189" s="17">
        <v>1188.0</v>
      </c>
      <c r="K1189" s="74">
        <v>5.68740796193826E7</v>
      </c>
    </row>
    <row r="1190" customHeight="1" ht="21.0">
      <c r="J1190" s="17">
        <v>1189.0</v>
      </c>
      <c r="K1190" s="74">
        <v>2.098501738104E7</v>
      </c>
    </row>
    <row r="1191" customHeight="1" ht="21.0">
      <c r="J1191" s="17">
        <v>1190.0</v>
      </c>
      <c r="K1191" s="74">
        <v>6.51315152559008E7</v>
      </c>
    </row>
    <row r="1192" customHeight="1" ht="21.0">
      <c r="J1192" s="17">
        <v>1191.0</v>
      </c>
      <c r="K1192" s="74">
        <v>5.49758847087438E7</v>
      </c>
    </row>
    <row r="1193" customHeight="1" ht="21.0">
      <c r="J1193" s="17">
        <v>1192.0</v>
      </c>
      <c r="K1193" s="74">
        <v>2.87430616653581E7</v>
      </c>
    </row>
    <row r="1194" customHeight="1" ht="21.0">
      <c r="J1194" s="17">
        <v>1193.0</v>
      </c>
      <c r="K1194" s="74">
        <v>1.14840155995146E7</v>
      </c>
    </row>
    <row r="1195" customHeight="1" ht="21.0">
      <c r="J1195" s="17">
        <v>1194.0</v>
      </c>
      <c r="K1195" s="74">
        <v>4.86433910975586E7</v>
      </c>
    </row>
    <row r="1196" customHeight="1" ht="21.0">
      <c r="J1196" s="17">
        <v>1195.0</v>
      </c>
      <c r="K1196" s="74">
        <v>1.10593807518799E7</v>
      </c>
    </row>
    <row r="1197" customHeight="1" ht="21.0">
      <c r="J1197" s="17">
        <v>1196.0</v>
      </c>
      <c r="K1197" s="74">
        <v>3.53268840706881E7</v>
      </c>
    </row>
    <row r="1198" customHeight="1" ht="21.0">
      <c r="J1198" s="17">
        <v>1197.0</v>
      </c>
      <c r="K1198" s="74">
        <v>1.4074405889931E7</v>
      </c>
    </row>
    <row r="1199" customHeight="1" ht="21.0">
      <c r="J1199" s="17">
        <v>1198.0</v>
      </c>
      <c r="K1199" s="74">
        <v>3.92015977425619E7</v>
      </c>
    </row>
    <row r="1200" customHeight="1" ht="21.0">
      <c r="J1200" s="17">
        <v>1199.0</v>
      </c>
      <c r="K1200" s="74">
        <v>1.29873073192648E7</v>
      </c>
    </row>
    <row r="1201" customHeight="1" ht="21.0">
      <c r="J1201" s="17">
        <v>1200.0</v>
      </c>
      <c r="K1201" s="74">
        <v>8809356.76822433</v>
      </c>
    </row>
    <row r="1202" customHeight="1" ht="21.0">
      <c r="J1202" s="17">
        <v>1201.0</v>
      </c>
      <c r="K1202" s="74">
        <v>8797616.19521884</v>
      </c>
    </row>
    <row r="1203" customHeight="1" ht="21.0">
      <c r="J1203" s="17">
        <v>1202.0</v>
      </c>
      <c r="K1203" s="74">
        <v>1.20456990255848E8</v>
      </c>
    </row>
    <row r="1204" customHeight="1" ht="21.0">
      <c r="J1204" s="17">
        <v>1203.0</v>
      </c>
      <c r="K1204" s="74">
        <v>1.56260840335479E8</v>
      </c>
    </row>
    <row r="1205" customHeight="1" ht="21.0">
      <c r="J1205" s="17">
        <v>1204.0</v>
      </c>
      <c r="K1205" s="74">
        <v>1.26679644015282E8</v>
      </c>
    </row>
    <row r="1206" customHeight="1" ht="21.0">
      <c r="J1206" s="17">
        <v>1205.0</v>
      </c>
      <c r="K1206" s="74">
        <v>3017135.26542442</v>
      </c>
    </row>
    <row r="1207" customHeight="1" ht="21.0">
      <c r="J1207" s="17">
        <v>1206.0</v>
      </c>
      <c r="K1207" s="74">
        <v>5.5795572301019E7</v>
      </c>
    </row>
    <row r="1208" customHeight="1" ht="21.0">
      <c r="J1208" s="17">
        <v>1207.0</v>
      </c>
      <c r="K1208" s="74">
        <v>5.76830443828033E7</v>
      </c>
    </row>
    <row r="1209" customHeight="1" ht="21.0">
      <c r="J1209" s="17">
        <v>1208.0</v>
      </c>
      <c r="K1209" s="74">
        <v>7717989.9088883</v>
      </c>
    </row>
    <row r="1210" customHeight="1" ht="21.0">
      <c r="J1210" s="17">
        <v>1209.0</v>
      </c>
      <c r="K1210" s="74">
        <v>7.10527899213976E7</v>
      </c>
    </row>
    <row r="1211" customHeight="1" ht="21.0">
      <c r="J1211" s="17">
        <v>1210.0</v>
      </c>
      <c r="K1211" s="74">
        <v>2.44549500945847E8</v>
      </c>
    </row>
    <row r="1212" customHeight="1" ht="21.0">
      <c r="J1212" s="17">
        <v>1211.0</v>
      </c>
      <c r="K1212" s="74">
        <v>7.60085125011488E7</v>
      </c>
    </row>
    <row r="1213" customHeight="1" ht="21.0">
      <c r="J1213" s="17">
        <v>1212.0</v>
      </c>
      <c r="K1213" s="74">
        <v>2.768663796405E7</v>
      </c>
    </row>
    <row r="1214" customHeight="1" ht="21.0">
      <c r="J1214" s="17">
        <v>1213.0</v>
      </c>
      <c r="K1214" s="74">
        <v>6500933.49343159</v>
      </c>
    </row>
    <row r="1215" customHeight="1" ht="21.0">
      <c r="J1215" s="17">
        <v>1214.0</v>
      </c>
      <c r="K1215" s="74">
        <v>3.48173386732513E7</v>
      </c>
    </row>
    <row r="1216" customHeight="1" ht="21.0">
      <c r="J1216" s="17">
        <v>1215.0</v>
      </c>
      <c r="K1216" s="74">
        <v>1.392805232166E7</v>
      </c>
    </row>
    <row r="1217" customHeight="1" ht="21.0">
      <c r="J1217" s="17">
        <v>1216.0</v>
      </c>
      <c r="K1217" s="74">
        <v>9625963.69411462</v>
      </c>
    </row>
    <row r="1218" customHeight="1" ht="21.0">
      <c r="J1218" s="17">
        <v>1217.0</v>
      </c>
      <c r="K1218" s="74">
        <v>3.52029610220238E7</v>
      </c>
    </row>
    <row r="1219" customHeight="1" ht="21.0">
      <c r="J1219" s="17">
        <v>1218.0</v>
      </c>
      <c r="K1219" s="74">
        <v>1.58709082191564E7</v>
      </c>
    </row>
    <row r="1220" customHeight="1" ht="21.0">
      <c r="J1220" s="17">
        <v>1219.0</v>
      </c>
      <c r="K1220" s="74">
        <v>6.33629937907628E7</v>
      </c>
    </row>
    <row r="1221" customHeight="1" ht="21.0">
      <c r="J1221" s="17">
        <v>1220.0</v>
      </c>
      <c r="K1221" s="74">
        <v>6093298.81278832</v>
      </c>
    </row>
    <row r="1222" customHeight="1" ht="21.0">
      <c r="J1222" s="17">
        <v>1221.0</v>
      </c>
      <c r="K1222" s="74">
        <v>4.45269437685792E8</v>
      </c>
    </row>
    <row r="1223" customHeight="1" ht="21.0">
      <c r="J1223" s="17">
        <v>1222.0</v>
      </c>
      <c r="K1223" s="74">
        <v>1356085.7761098</v>
      </c>
    </row>
    <row r="1224" customHeight="1" ht="21.0">
      <c r="J1224" s="17">
        <v>1223.0</v>
      </c>
      <c r="K1224" s="74">
        <v>4186885.14328861</v>
      </c>
    </row>
    <row r="1225" customHeight="1" ht="21.0">
      <c r="J1225" s="17">
        <v>1224.0</v>
      </c>
      <c r="K1225" s="74">
        <v>5.52389259258727E7</v>
      </c>
    </row>
    <row r="1226" customHeight="1" ht="21.0">
      <c r="J1226" s="17">
        <v>1225.0</v>
      </c>
      <c r="K1226" s="74">
        <v>1.6406291343568E9</v>
      </c>
    </row>
    <row r="1227" customHeight="1" ht="21.0">
      <c r="J1227" s="17">
        <v>1226.0</v>
      </c>
      <c r="K1227" s="74">
        <v>7330109.63997641</v>
      </c>
    </row>
    <row r="1228" customHeight="1" ht="21.0">
      <c r="J1228" s="17">
        <v>1227.0</v>
      </c>
      <c r="K1228" s="74">
        <v>1.7683940610977E7</v>
      </c>
    </row>
    <row r="1229" customHeight="1" ht="21.0">
      <c r="J1229" s="17">
        <v>1228.0</v>
      </c>
      <c r="K1229" s="74">
        <v>1.17544249664071E8</v>
      </c>
    </row>
    <row r="1230" customHeight="1" ht="21.0">
      <c r="J1230" s="17">
        <v>1229.0</v>
      </c>
      <c r="K1230" s="74">
        <v>8.53270800504178E7</v>
      </c>
    </row>
    <row r="1231" customHeight="1" ht="21.0">
      <c r="J1231" s="17">
        <v>1230.0</v>
      </c>
      <c r="K1231" s="74">
        <v>6.74404118558018E7</v>
      </c>
    </row>
    <row r="1232" customHeight="1" ht="21.0">
      <c r="J1232" s="17">
        <v>1231.0</v>
      </c>
      <c r="K1232" s="74">
        <v>5.4839769948304E8</v>
      </c>
    </row>
    <row r="1233" customHeight="1" ht="21.0">
      <c r="J1233" s="17">
        <v>1232.0</v>
      </c>
      <c r="K1233" s="74">
        <v>3.61122371364576E7</v>
      </c>
    </row>
    <row r="1234" customHeight="1" ht="21.0">
      <c r="J1234" s="17">
        <v>1233.0</v>
      </c>
      <c r="K1234" s="74">
        <v>1.86786565952194E7</v>
      </c>
    </row>
    <row r="1235" customHeight="1" ht="21.0">
      <c r="J1235" s="17">
        <v>1234.0</v>
      </c>
      <c r="K1235" s="74">
        <v>1.22818009692543E7</v>
      </c>
    </row>
    <row r="1236" customHeight="1" ht="21.0">
      <c r="J1236" s="17">
        <v>1235.0</v>
      </c>
      <c r="K1236" s="74">
        <v>4.32068467388731E7</v>
      </c>
    </row>
    <row r="1237" customHeight="1" ht="21.0">
      <c r="J1237" s="17">
        <v>1236.0</v>
      </c>
      <c r="K1237" s="74">
        <v>8.42160153584483E7</v>
      </c>
    </row>
    <row r="1238" customHeight="1" ht="21.0">
      <c r="J1238" s="17">
        <v>1237.0</v>
      </c>
      <c r="K1238" s="74">
        <v>4.78566915546251E7</v>
      </c>
    </row>
    <row r="1239" customHeight="1" ht="21.0">
      <c r="J1239" s="17">
        <v>1238.0</v>
      </c>
      <c r="K1239" s="74">
        <v>2.78932046157316E8</v>
      </c>
    </row>
    <row r="1240" customHeight="1" ht="21.0">
      <c r="J1240" s="17">
        <v>1239.0</v>
      </c>
      <c r="K1240" s="74">
        <v>3.28186935783045E8</v>
      </c>
    </row>
    <row r="1241" customHeight="1" ht="21.0">
      <c r="J1241" s="17">
        <v>1240.0</v>
      </c>
      <c r="K1241" s="74">
        <v>7.30350928407453E7</v>
      </c>
    </row>
    <row r="1242" customHeight="1" ht="21.0">
      <c r="J1242" s="17">
        <v>1241.0</v>
      </c>
      <c r="K1242" s="74">
        <v>4.15417459277534E7</v>
      </c>
    </row>
    <row r="1243" customHeight="1" ht="21.0">
      <c r="J1243" s="17">
        <v>1242.0</v>
      </c>
      <c r="K1243" s="74">
        <v>3.99416850713051E7</v>
      </c>
    </row>
    <row r="1244" customHeight="1" ht="21.0">
      <c r="J1244" s="17">
        <v>1243.0</v>
      </c>
      <c r="K1244" s="74">
        <v>2219910.74237436</v>
      </c>
    </row>
    <row r="1245" customHeight="1" ht="21.0">
      <c r="J1245" s="17">
        <v>1244.0</v>
      </c>
      <c r="K1245" s="74">
        <v>9.5151757316512E7</v>
      </c>
    </row>
    <row r="1246" customHeight="1" ht="21.0">
      <c r="J1246" s="17">
        <v>1245.0</v>
      </c>
      <c r="K1246" s="74">
        <v>1.16601226411077E7</v>
      </c>
    </row>
    <row r="1247" customHeight="1" ht="21.0">
      <c r="J1247" s="17">
        <v>1246.0</v>
      </c>
      <c r="K1247" s="74">
        <v>4.04200504971559E7</v>
      </c>
    </row>
    <row r="1248" customHeight="1" ht="21.0">
      <c r="J1248" s="17">
        <v>1247.0</v>
      </c>
      <c r="K1248" s="74">
        <v>5.71716782433989E7</v>
      </c>
    </row>
    <row r="1249" customHeight="1" ht="21.0">
      <c r="J1249" s="17">
        <v>1248.0</v>
      </c>
      <c r="K1249" s="74">
        <v>9160790.64815386</v>
      </c>
    </row>
    <row r="1250" customHeight="1" ht="21.0">
      <c r="J1250" s="17">
        <v>1249.0</v>
      </c>
      <c r="K1250" s="74">
        <v>4.63335870967995E7</v>
      </c>
    </row>
    <row r="1251" customHeight="1" ht="21.0">
      <c r="J1251" s="17">
        <v>1250.0</v>
      </c>
      <c r="K1251" s="74">
        <v>7.98798876959651E7</v>
      </c>
    </row>
    <row r="1252" customHeight="1" ht="21.0">
      <c r="J1252" s="17">
        <v>1251.0</v>
      </c>
      <c r="K1252" s="74">
        <v>7530427.05773106</v>
      </c>
    </row>
    <row r="1253" customHeight="1" ht="21.0">
      <c r="J1253" s="17">
        <v>1252.0</v>
      </c>
      <c r="K1253" s="74">
        <v>7.62521967005074E7</v>
      </c>
    </row>
    <row r="1254" customHeight="1" ht="21.0">
      <c r="J1254" s="17">
        <v>1253.0</v>
      </c>
      <c r="K1254" s="74">
        <v>8621052.58660462</v>
      </c>
    </row>
    <row r="1255" customHeight="1" ht="21.0">
      <c r="J1255" s="17">
        <v>1254.0</v>
      </c>
      <c r="K1255" s="74">
        <v>3.79923181581558E7</v>
      </c>
    </row>
    <row r="1256" customHeight="1" ht="21.0">
      <c r="J1256" s="17">
        <v>1255.0</v>
      </c>
      <c r="K1256" s="74">
        <v>2.29171520426692E7</v>
      </c>
    </row>
    <row r="1257" customHeight="1" ht="21.0">
      <c r="J1257" s="17">
        <v>1256.0</v>
      </c>
      <c r="K1257" s="74">
        <v>1.88537699723027E7</v>
      </c>
    </row>
    <row r="1258" customHeight="1" ht="21.0">
      <c r="J1258" s="17">
        <v>1257.0</v>
      </c>
      <c r="K1258" s="74">
        <v>1.1708756397903E7</v>
      </c>
    </row>
    <row r="1259" customHeight="1" ht="21.0">
      <c r="J1259" s="17">
        <v>1258.0</v>
      </c>
      <c r="K1259" s="74">
        <v>3.8156368164753E7</v>
      </c>
    </row>
    <row r="1260" customHeight="1" ht="21.0">
      <c r="J1260" s="17">
        <v>1259.0</v>
      </c>
      <c r="K1260" s="74">
        <v>1.42756934933378E7</v>
      </c>
    </row>
    <row r="1261" customHeight="1" ht="21.0">
      <c r="J1261" s="17">
        <v>1260.0</v>
      </c>
      <c r="K1261" s="74">
        <v>2.4760329817515E7</v>
      </c>
    </row>
    <row r="1262" customHeight="1" ht="21.0">
      <c r="J1262" s="17">
        <v>1261.0</v>
      </c>
      <c r="K1262" s="74">
        <v>1.75772302866103E7</v>
      </c>
    </row>
    <row r="1263" customHeight="1" ht="21.0">
      <c r="J1263" s="17">
        <v>1262.0</v>
      </c>
      <c r="K1263" s="74">
        <v>1.696579873062E8</v>
      </c>
    </row>
    <row r="1264" customHeight="1" ht="21.0">
      <c r="J1264" s="17">
        <v>1263.0</v>
      </c>
      <c r="K1264" s="74">
        <v>2.95690498906738E8</v>
      </c>
    </row>
    <row r="1265" customHeight="1" ht="21.0">
      <c r="J1265" s="17">
        <v>1264.0</v>
      </c>
      <c r="K1265" s="74">
        <v>1.3934325565783E7</v>
      </c>
    </row>
    <row r="1266" customHeight="1" ht="21.0">
      <c r="J1266" s="17">
        <v>1265.0</v>
      </c>
      <c r="K1266" s="74">
        <v>6.62328452646432E7</v>
      </c>
    </row>
    <row r="1267" customHeight="1" ht="21.0">
      <c r="J1267" s="17">
        <v>1266.0</v>
      </c>
      <c r="K1267" s="74">
        <v>2922468.45100493</v>
      </c>
    </row>
    <row r="1268" customHeight="1" ht="21.0">
      <c r="J1268" s="17">
        <v>1267.0</v>
      </c>
      <c r="K1268" s="74">
        <v>7971483.855494</v>
      </c>
    </row>
    <row r="1269" customHeight="1" ht="21.0">
      <c r="J1269" s="17">
        <v>1268.0</v>
      </c>
      <c r="K1269" s="74">
        <v>2.22731590393246E7</v>
      </c>
    </row>
    <row r="1270" customHeight="1" ht="21.0">
      <c r="J1270" s="17">
        <v>1269.0</v>
      </c>
      <c r="K1270" s="74">
        <v>1.88386261259029E7</v>
      </c>
    </row>
    <row r="1271" customHeight="1" ht="21.0">
      <c r="J1271" s="17">
        <v>1270.0</v>
      </c>
      <c r="K1271" s="74">
        <v>8690880.82516761</v>
      </c>
    </row>
    <row r="1272" customHeight="1" ht="21.0">
      <c r="J1272" s="17">
        <v>1271.0</v>
      </c>
      <c r="K1272" s="74">
        <v>1.30005236092974E8</v>
      </c>
    </row>
    <row r="1273" customHeight="1" ht="21.0">
      <c r="J1273" s="17">
        <v>1272.0</v>
      </c>
      <c r="K1273" s="74">
        <v>2.9476030133014E7</v>
      </c>
    </row>
    <row r="1274" customHeight="1" ht="21.0">
      <c r="J1274" s="17">
        <v>1273.0</v>
      </c>
      <c r="K1274" s="74">
        <v>2.43983001278199E8</v>
      </c>
    </row>
    <row r="1275" customHeight="1" ht="21.0">
      <c r="J1275" s="17">
        <v>1274.0</v>
      </c>
      <c r="K1275" s="74">
        <v>1.39286613214245E7</v>
      </c>
    </row>
    <row r="1276" customHeight="1" ht="21.0">
      <c r="J1276" s="17">
        <v>1275.0</v>
      </c>
      <c r="K1276" s="74">
        <v>4.79038030661797E7</v>
      </c>
    </row>
    <row r="1277" customHeight="1" ht="21.0">
      <c r="J1277" s="17">
        <v>1276.0</v>
      </c>
      <c r="K1277" s="74">
        <v>3.62846743336561E7</v>
      </c>
    </row>
    <row r="1278" customHeight="1" ht="21.0">
      <c r="J1278" s="17">
        <v>1277.0</v>
      </c>
      <c r="K1278" s="74">
        <v>4.44550365065776E7</v>
      </c>
    </row>
    <row r="1279" customHeight="1" ht="21.0">
      <c r="J1279" s="17">
        <v>1278.0</v>
      </c>
      <c r="K1279" s="74">
        <v>2.3988477941514E7</v>
      </c>
    </row>
    <row r="1280" customHeight="1" ht="21.0">
      <c r="J1280" s="17">
        <v>1279.0</v>
      </c>
      <c r="K1280" s="74">
        <v>2.23300764288579E7</v>
      </c>
    </row>
    <row r="1281" customHeight="1" ht="21.0">
      <c r="J1281" s="17">
        <v>1280.0</v>
      </c>
      <c r="K1281" s="74">
        <v>2.29845919476563E7</v>
      </c>
    </row>
    <row r="1282" customHeight="1" ht="21.0">
      <c r="J1282" s="17">
        <v>1281.0</v>
      </c>
      <c r="K1282" s="74">
        <v>1.62270506639679E8</v>
      </c>
    </row>
    <row r="1283" customHeight="1" ht="21.0">
      <c r="J1283" s="17">
        <v>1282.0</v>
      </c>
      <c r="K1283" s="74">
        <v>1.97083962324955E7</v>
      </c>
    </row>
    <row r="1284" customHeight="1" ht="21.0">
      <c r="J1284" s="17">
        <v>1283.0</v>
      </c>
      <c r="K1284" s="74">
        <v>2.60313267312277E8</v>
      </c>
    </row>
    <row r="1285" customHeight="1" ht="21.0">
      <c r="J1285" s="17">
        <v>1284.0</v>
      </c>
      <c r="K1285" s="74">
        <v>3.58461561227366E7</v>
      </c>
    </row>
    <row r="1286" customHeight="1" ht="21.0">
      <c r="J1286" s="17">
        <v>1285.0</v>
      </c>
      <c r="K1286" s="74">
        <v>6.53950761645094E7</v>
      </c>
    </row>
    <row r="1287" customHeight="1" ht="21.0">
      <c r="J1287" s="17">
        <v>1286.0</v>
      </c>
      <c r="K1287" s="74">
        <v>5628132.39327781</v>
      </c>
    </row>
    <row r="1288" customHeight="1" ht="21.0">
      <c r="J1288" s="17">
        <v>1287.0</v>
      </c>
      <c r="K1288" s="74">
        <v>1.18127117671733E7</v>
      </c>
    </row>
    <row r="1289" customHeight="1" ht="21.0">
      <c r="J1289" s="17">
        <v>1288.0</v>
      </c>
      <c r="K1289" s="74">
        <v>9128962.3900324</v>
      </c>
    </row>
    <row r="1290" customHeight="1" ht="21.0">
      <c r="J1290" s="17">
        <v>1289.0</v>
      </c>
      <c r="K1290" s="74">
        <v>6.8934264708201E7</v>
      </c>
    </row>
    <row r="1291" customHeight="1" ht="21.0">
      <c r="J1291" s="17">
        <v>1290.0</v>
      </c>
      <c r="K1291" s="74">
        <v>5.73493430536713E7</v>
      </c>
    </row>
    <row r="1292" customHeight="1" ht="21.0">
      <c r="J1292" s="17">
        <v>1291.0</v>
      </c>
      <c r="K1292" s="74">
        <v>1.03794315963961E8</v>
      </c>
    </row>
    <row r="1293" customHeight="1" ht="21.0">
      <c r="J1293" s="17">
        <v>1292.0</v>
      </c>
      <c r="K1293" s="74">
        <v>1.15261507384402E8</v>
      </c>
    </row>
    <row r="1294" customHeight="1" ht="21.0">
      <c r="J1294" s="17">
        <v>1293.0</v>
      </c>
      <c r="K1294" s="74">
        <v>4.20350580324878E7</v>
      </c>
    </row>
    <row r="1295" customHeight="1" ht="21.0">
      <c r="J1295" s="17">
        <v>1294.0</v>
      </c>
      <c r="K1295" s="74">
        <v>1.87637291301578E7</v>
      </c>
    </row>
    <row r="1296" customHeight="1" ht="21.0">
      <c r="J1296" s="17">
        <v>1295.0</v>
      </c>
      <c r="K1296" s="74">
        <v>8.58880710110393E7</v>
      </c>
    </row>
    <row r="1297" customHeight="1" ht="21.0">
      <c r="J1297" s="17">
        <v>1296.0</v>
      </c>
      <c r="K1297" s="74">
        <v>1.39532625026617E7</v>
      </c>
    </row>
    <row r="1298" customHeight="1" ht="21.0">
      <c r="J1298" s="17">
        <v>1297.0</v>
      </c>
      <c r="K1298" s="74">
        <v>1.0832739010328E8</v>
      </c>
    </row>
    <row r="1299" customHeight="1" ht="21.0">
      <c r="J1299" s="17">
        <v>1298.0</v>
      </c>
      <c r="K1299" s="74">
        <v>3.13271841171472E7</v>
      </c>
    </row>
    <row r="1300" customHeight="1" ht="21.0">
      <c r="J1300" s="17">
        <v>1299.0</v>
      </c>
      <c r="K1300" s="74">
        <v>3.05198105865526E8</v>
      </c>
    </row>
    <row r="1301" customHeight="1" ht="21.0">
      <c r="J1301" s="17">
        <v>1300.0</v>
      </c>
      <c r="K1301" s="74">
        <v>3370711.79637458</v>
      </c>
    </row>
    <row r="1302" customHeight="1" ht="21.0">
      <c r="J1302" s="17">
        <v>1301.0</v>
      </c>
      <c r="K1302" s="74">
        <v>1.66335941231905E8</v>
      </c>
    </row>
    <row r="1303" customHeight="1" ht="21.0">
      <c r="J1303" s="17">
        <v>1302.0</v>
      </c>
      <c r="K1303" s="74">
        <v>1.02273168906542E8</v>
      </c>
    </row>
    <row r="1304" customHeight="1" ht="21.0">
      <c r="J1304" s="17">
        <v>1303.0</v>
      </c>
      <c r="K1304" s="74">
        <v>6.76957278878108E7</v>
      </c>
    </row>
    <row r="1305" customHeight="1" ht="21.0">
      <c r="J1305" s="17">
        <v>1304.0</v>
      </c>
      <c r="K1305" s="74">
        <v>1.12409916854295E7</v>
      </c>
    </row>
    <row r="1306" customHeight="1" ht="21.0">
      <c r="J1306" s="17">
        <v>1305.0</v>
      </c>
      <c r="K1306" s="74">
        <v>1.70279866425187E7</v>
      </c>
    </row>
    <row r="1307" customHeight="1" ht="21.0">
      <c r="J1307" s="17">
        <v>1306.0</v>
      </c>
      <c r="K1307" s="74">
        <v>1.26206828959E7</v>
      </c>
    </row>
    <row r="1308" customHeight="1" ht="21.0">
      <c r="J1308" s="17">
        <v>1307.0</v>
      </c>
      <c r="K1308" s="74">
        <v>3.1426733408439E7</v>
      </c>
    </row>
    <row r="1309" customHeight="1" ht="21.0">
      <c r="J1309" s="17">
        <v>1308.0</v>
      </c>
      <c r="K1309" s="74">
        <v>1.13919608298123E7</v>
      </c>
    </row>
    <row r="1310" customHeight="1" ht="21.0">
      <c r="J1310" s="17">
        <v>1309.0</v>
      </c>
      <c r="K1310" s="74">
        <v>3.28068883448626E8</v>
      </c>
    </row>
    <row r="1311" customHeight="1" ht="21.0">
      <c r="J1311" s="17">
        <v>1310.0</v>
      </c>
      <c r="K1311" s="74">
        <v>1.15960220110212E8</v>
      </c>
    </row>
    <row r="1312" customHeight="1" ht="21.0">
      <c r="J1312" s="17">
        <v>1311.0</v>
      </c>
      <c r="K1312" s="74">
        <v>6.2653367537791E7</v>
      </c>
    </row>
    <row r="1313" customHeight="1" ht="21.0">
      <c r="J1313" s="17">
        <v>1312.0</v>
      </c>
      <c r="K1313" s="74">
        <v>3.85784430762474E7</v>
      </c>
    </row>
    <row r="1314" customHeight="1" ht="21.0">
      <c r="J1314" s="17">
        <v>1313.0</v>
      </c>
      <c r="K1314" s="74">
        <v>1.5574718503014E7</v>
      </c>
    </row>
    <row r="1315" customHeight="1" ht="21.0">
      <c r="J1315" s="17">
        <v>1314.0</v>
      </c>
      <c r="K1315" s="74">
        <v>1.01895396739378E7</v>
      </c>
    </row>
    <row r="1316" customHeight="1" ht="21.0">
      <c r="J1316" s="17">
        <v>1315.0</v>
      </c>
      <c r="K1316" s="74">
        <v>6.10398615140532E7</v>
      </c>
    </row>
    <row r="1317" customHeight="1" ht="21.0">
      <c r="J1317" s="17">
        <v>1316.0</v>
      </c>
      <c r="K1317" s="74">
        <v>2.64644525627858E8</v>
      </c>
    </row>
    <row r="1318" customHeight="1" ht="21.0">
      <c r="J1318" s="17">
        <v>1317.0</v>
      </c>
      <c r="K1318" s="74">
        <v>4.46397775924083E7</v>
      </c>
    </row>
    <row r="1319" customHeight="1" ht="21.0">
      <c r="J1319" s="17">
        <v>1318.0</v>
      </c>
      <c r="K1319" s="74">
        <v>2.34941077667442E7</v>
      </c>
    </row>
    <row r="1320" customHeight="1" ht="21.0">
      <c r="J1320" s="17">
        <v>1319.0</v>
      </c>
      <c r="K1320" s="74">
        <v>1.55840165500282E8</v>
      </c>
    </row>
    <row r="1321" customHeight="1" ht="21.0">
      <c r="J1321" s="17">
        <v>1320.0</v>
      </c>
      <c r="K1321" s="74">
        <v>1.72372401460387E8</v>
      </c>
    </row>
    <row r="1322" customHeight="1" ht="21.0">
      <c r="J1322" s="17">
        <v>1321.0</v>
      </c>
      <c r="K1322" s="74">
        <v>1.7037258102405E8</v>
      </c>
    </row>
    <row r="1323" customHeight="1" ht="21.0">
      <c r="J1323" s="17">
        <v>1322.0</v>
      </c>
      <c r="K1323" s="74">
        <v>9489816.52230054</v>
      </c>
    </row>
    <row r="1324" customHeight="1" ht="21.0">
      <c r="J1324" s="17">
        <v>1323.0</v>
      </c>
      <c r="K1324" s="74">
        <v>3.81187424178441E8</v>
      </c>
    </row>
    <row r="1325" customHeight="1" ht="21.0">
      <c r="J1325" s="17">
        <v>1324.0</v>
      </c>
      <c r="K1325" s="74">
        <v>6871146.90057922</v>
      </c>
    </row>
    <row r="1326" customHeight="1" ht="21.0">
      <c r="J1326" s="17">
        <v>1325.0</v>
      </c>
      <c r="K1326" s="74">
        <v>1.51491011691052E7</v>
      </c>
    </row>
    <row r="1327" customHeight="1" ht="21.0">
      <c r="J1327" s="17">
        <v>1326.0</v>
      </c>
      <c r="K1327" s="74">
        <v>1.51950236615671E7</v>
      </c>
    </row>
    <row r="1328" customHeight="1" ht="21.0">
      <c r="J1328" s="17">
        <v>1327.0</v>
      </c>
      <c r="K1328" s="74">
        <v>5.14226874562751E7</v>
      </c>
    </row>
    <row r="1329" customHeight="1" ht="21.0">
      <c r="J1329" s="17">
        <v>1328.0</v>
      </c>
      <c r="K1329" s="74">
        <v>1601724.80164553</v>
      </c>
    </row>
    <row r="1330" customHeight="1" ht="21.0">
      <c r="J1330" s="17">
        <v>1329.0</v>
      </c>
      <c r="K1330" s="74">
        <v>1.72209657911574E7</v>
      </c>
    </row>
    <row r="1331" customHeight="1" ht="21.0">
      <c r="J1331" s="17">
        <v>1330.0</v>
      </c>
      <c r="K1331" s="74">
        <v>1.05140145578829E8</v>
      </c>
    </row>
    <row r="1332" customHeight="1" ht="21.0">
      <c r="J1332" s="17">
        <v>1331.0</v>
      </c>
      <c r="K1332" s="74">
        <v>2.11220898206245E7</v>
      </c>
    </row>
    <row r="1333" customHeight="1" ht="21.0">
      <c r="J1333" s="17">
        <v>1332.0</v>
      </c>
      <c r="K1333" s="74">
        <v>1.70786907126162E8</v>
      </c>
    </row>
    <row r="1334" customHeight="1" ht="21.0">
      <c r="J1334" s="17">
        <v>1333.0</v>
      </c>
      <c r="K1334" s="74">
        <v>1.5531087937264E7</v>
      </c>
    </row>
    <row r="1335" customHeight="1" ht="21.0">
      <c r="J1335" s="17">
        <v>1334.0</v>
      </c>
      <c r="K1335" s="74">
        <v>8207318.24878158</v>
      </c>
    </row>
    <row r="1336" customHeight="1" ht="21.0">
      <c r="J1336" s="17">
        <v>1335.0</v>
      </c>
      <c r="K1336" s="74">
        <v>1.95942035634952E7</v>
      </c>
    </row>
    <row r="1337" customHeight="1" ht="21.0">
      <c r="J1337" s="17">
        <v>1336.0</v>
      </c>
      <c r="K1337" s="74">
        <v>3.78833665387443E7</v>
      </c>
    </row>
    <row r="1338" customHeight="1" ht="21.0">
      <c r="J1338" s="17">
        <v>1337.0</v>
      </c>
      <c r="K1338" s="74">
        <v>5380583.9105489</v>
      </c>
    </row>
    <row r="1339" customHeight="1" ht="21.0">
      <c r="J1339" s="17">
        <v>1338.0</v>
      </c>
      <c r="K1339" s="74">
        <v>4014529.09004926</v>
      </c>
    </row>
    <row r="1340" customHeight="1" ht="21.0">
      <c r="J1340" s="17">
        <v>1339.0</v>
      </c>
      <c r="K1340" s="74">
        <v>2.06446771603688E8</v>
      </c>
    </row>
    <row r="1341" customHeight="1" ht="21.0">
      <c r="J1341" s="17">
        <v>1340.0</v>
      </c>
      <c r="K1341" s="74">
        <v>6.09306831678689E7</v>
      </c>
    </row>
    <row r="1342" customHeight="1" ht="21.0">
      <c r="J1342" s="17">
        <v>1341.0</v>
      </c>
      <c r="K1342" s="74">
        <v>1.67992818801799E7</v>
      </c>
    </row>
    <row r="1343" customHeight="1" ht="21.0">
      <c r="J1343" s="17">
        <v>1342.0</v>
      </c>
      <c r="K1343" s="74">
        <v>2.035354611359E7</v>
      </c>
    </row>
    <row r="1344" customHeight="1" ht="21.0">
      <c r="J1344" s="17">
        <v>1343.0</v>
      </c>
      <c r="K1344" s="74">
        <v>4.3711789595555E8</v>
      </c>
    </row>
    <row r="1345" customHeight="1" ht="21.0">
      <c r="J1345" s="17">
        <v>1344.0</v>
      </c>
      <c r="K1345" s="74">
        <v>3.29460403833581E7</v>
      </c>
    </row>
    <row r="1346" customHeight="1" ht="21.0">
      <c r="J1346" s="17">
        <v>1345.0</v>
      </c>
      <c r="K1346" s="74">
        <v>1.73174682990863E7</v>
      </c>
    </row>
    <row r="1347" customHeight="1" ht="21.0">
      <c r="J1347" s="17">
        <v>1346.0</v>
      </c>
      <c r="K1347" s="74">
        <v>4.98615659381864E7</v>
      </c>
    </row>
    <row r="1348" customHeight="1" ht="21.0">
      <c r="J1348" s="17">
        <v>1347.0</v>
      </c>
      <c r="K1348" s="74">
        <v>1.84129781268925E7</v>
      </c>
    </row>
    <row r="1349" customHeight="1" ht="21.0">
      <c r="J1349" s="17">
        <v>1348.0</v>
      </c>
      <c r="K1349" s="74">
        <v>1.61465561003433E7</v>
      </c>
    </row>
    <row r="1350" customHeight="1" ht="21.0">
      <c r="J1350" s="17">
        <v>1349.0</v>
      </c>
      <c r="K1350" s="74">
        <v>1.43689038425463E7</v>
      </c>
    </row>
    <row r="1351" customHeight="1" ht="21.0">
      <c r="J1351" s="17">
        <v>1350.0</v>
      </c>
      <c r="K1351" s="74">
        <v>9.77431696664888E7</v>
      </c>
    </row>
    <row r="1352" customHeight="1" ht="21.0">
      <c r="J1352" s="17">
        <v>1351.0</v>
      </c>
      <c r="K1352" s="74">
        <v>1.33039052967856E7</v>
      </c>
    </row>
    <row r="1353" customHeight="1" ht="21.0">
      <c r="J1353" s="17">
        <v>1352.0</v>
      </c>
      <c r="K1353" s="74">
        <v>6.41608084380166E7</v>
      </c>
    </row>
    <row r="1354" customHeight="1" ht="21.0">
      <c r="J1354" s="17">
        <v>1353.0</v>
      </c>
      <c r="K1354" s="74">
        <v>1.61110900480724E8</v>
      </c>
    </row>
    <row r="1355" customHeight="1" ht="21.0">
      <c r="J1355" s="17">
        <v>1354.0</v>
      </c>
      <c r="K1355" s="74">
        <v>3.0260099691174E7</v>
      </c>
    </row>
    <row r="1356" customHeight="1" ht="21.0">
      <c r="J1356" s="17">
        <v>1355.0</v>
      </c>
      <c r="K1356" s="74">
        <v>1.23544997267991E7</v>
      </c>
    </row>
    <row r="1357" customHeight="1" ht="21.0">
      <c r="J1357" s="17">
        <v>1356.0</v>
      </c>
      <c r="K1357" s="74">
        <v>1.27748099228899E7</v>
      </c>
    </row>
    <row r="1358" customHeight="1" ht="21.0">
      <c r="J1358" s="17">
        <v>1357.0</v>
      </c>
      <c r="K1358" s="74">
        <v>9.12464340689915E7</v>
      </c>
    </row>
    <row r="1359" customHeight="1" ht="21.0">
      <c r="J1359" s="17">
        <v>1358.0</v>
      </c>
      <c r="K1359" s="74">
        <v>6.70311854898422E7</v>
      </c>
    </row>
    <row r="1360" customHeight="1" ht="21.0">
      <c r="J1360" s="17">
        <v>1359.0</v>
      </c>
      <c r="K1360" s="74">
        <v>1.09801578157397E8</v>
      </c>
    </row>
    <row r="1361" customHeight="1" ht="21.0">
      <c r="J1361" s="17">
        <v>1360.0</v>
      </c>
      <c r="K1361" s="74">
        <v>1.37259004943315E7</v>
      </c>
    </row>
    <row r="1362" customHeight="1" ht="21.0">
      <c r="J1362" s="17">
        <v>1361.0</v>
      </c>
      <c r="K1362" s="74">
        <v>8.95495550593044E7</v>
      </c>
    </row>
    <row r="1363" customHeight="1" ht="21.0">
      <c r="J1363" s="17">
        <v>1362.0</v>
      </c>
      <c r="K1363" s="74">
        <v>3.1661320344209E7</v>
      </c>
    </row>
    <row r="1364" customHeight="1" ht="21.0">
      <c r="J1364" s="17">
        <v>1363.0</v>
      </c>
      <c r="K1364" s="74">
        <v>2.09883059876249E7</v>
      </c>
    </row>
    <row r="1365" customHeight="1" ht="21.0">
      <c r="J1365" s="17">
        <v>1364.0</v>
      </c>
      <c r="K1365" s="74">
        <v>1.7481293702892E8</v>
      </c>
    </row>
    <row r="1366" customHeight="1" ht="21.0">
      <c r="J1366" s="17">
        <v>1365.0</v>
      </c>
      <c r="K1366" s="74">
        <v>6204661.41635451</v>
      </c>
    </row>
    <row r="1367" customHeight="1" ht="21.0">
      <c r="J1367" s="17">
        <v>1366.0</v>
      </c>
      <c r="K1367" s="74">
        <v>7.15879721303435E7</v>
      </c>
    </row>
    <row r="1368" customHeight="1" ht="21.0">
      <c r="J1368" s="17">
        <v>1367.0</v>
      </c>
      <c r="K1368" s="74">
        <v>4.31295823487843E7</v>
      </c>
    </row>
    <row r="1369" customHeight="1" ht="21.0">
      <c r="J1369" s="17">
        <v>1368.0</v>
      </c>
      <c r="K1369" s="74">
        <v>1.74764762813727E7</v>
      </c>
    </row>
    <row r="1370" customHeight="1" ht="21.0">
      <c r="J1370" s="17">
        <v>1369.0</v>
      </c>
      <c r="K1370" s="74">
        <v>1.0984284701422E7</v>
      </c>
    </row>
    <row r="1371" customHeight="1" ht="21.0">
      <c r="J1371" s="17">
        <v>1370.0</v>
      </c>
      <c r="K1371" s="74">
        <v>3.72737313636533E8</v>
      </c>
    </row>
    <row r="1372" customHeight="1" ht="21.0">
      <c r="J1372" s="17">
        <v>1371.0</v>
      </c>
      <c r="K1372" s="74">
        <v>1.01829871648961E8</v>
      </c>
    </row>
    <row r="1373" customHeight="1" ht="21.0">
      <c r="J1373" s="17">
        <v>1372.0</v>
      </c>
      <c r="K1373" s="74">
        <v>9.6362064461712E7</v>
      </c>
    </row>
    <row r="1374" customHeight="1" ht="21.0">
      <c r="J1374" s="17">
        <v>1373.0</v>
      </c>
      <c r="K1374" s="74">
        <v>4.0024061315663E7</v>
      </c>
    </row>
    <row r="1375" customHeight="1" ht="21.0">
      <c r="J1375" s="17">
        <v>1374.0</v>
      </c>
      <c r="K1375" s="74">
        <v>2.72153766105486E7</v>
      </c>
    </row>
    <row r="1376" customHeight="1" ht="21.0">
      <c r="J1376" s="17">
        <v>1375.0</v>
      </c>
      <c r="K1376" s="74">
        <v>5.79428328414811E7</v>
      </c>
    </row>
    <row r="1377" customHeight="1" ht="21.0">
      <c r="J1377" s="17">
        <v>1376.0</v>
      </c>
      <c r="K1377" s="74">
        <v>3821342.43338049</v>
      </c>
    </row>
    <row r="1378" customHeight="1" ht="21.0">
      <c r="J1378" s="17">
        <v>1377.0</v>
      </c>
      <c r="K1378" s="74">
        <v>1.48017951030199E7</v>
      </c>
    </row>
    <row r="1379" customHeight="1" ht="21.0">
      <c r="J1379" s="17">
        <v>1378.0</v>
      </c>
      <c r="K1379" s="74">
        <v>4.31472447082422E7</v>
      </c>
    </row>
    <row r="1380" customHeight="1" ht="21.0">
      <c r="J1380" s="17">
        <v>1379.0</v>
      </c>
      <c r="K1380" s="74">
        <v>1.19048858453768E8</v>
      </c>
    </row>
    <row r="1381" customHeight="1" ht="21.0">
      <c r="J1381" s="17">
        <v>1380.0</v>
      </c>
      <c r="K1381" s="74">
        <v>1.32402987288716E7</v>
      </c>
    </row>
    <row r="1382" customHeight="1" ht="21.0">
      <c r="J1382" s="17">
        <v>1381.0</v>
      </c>
      <c r="K1382" s="74">
        <v>6.92163545662344E7</v>
      </c>
    </row>
    <row r="1383" customHeight="1" ht="21.0">
      <c r="J1383" s="17">
        <v>1382.0</v>
      </c>
      <c r="K1383" s="74">
        <v>2.36716615180523E7</v>
      </c>
    </row>
    <row r="1384" customHeight="1" ht="21.0">
      <c r="J1384" s="17">
        <v>1383.0</v>
      </c>
      <c r="K1384" s="74">
        <v>6804699.93058203</v>
      </c>
    </row>
    <row r="1385" customHeight="1" ht="21.0">
      <c r="J1385" s="17">
        <v>1384.0</v>
      </c>
      <c r="K1385" s="74">
        <v>7.22653062007702E8</v>
      </c>
    </row>
    <row r="1386" customHeight="1" ht="21.0">
      <c r="J1386" s="17">
        <v>1385.0</v>
      </c>
      <c r="K1386" s="74">
        <v>3.22971648389984E8</v>
      </c>
    </row>
    <row r="1387" customHeight="1" ht="21.0">
      <c r="J1387" s="17">
        <v>1386.0</v>
      </c>
      <c r="K1387" s="74">
        <v>5.96130827837327E7</v>
      </c>
    </row>
    <row r="1388" customHeight="1" ht="21.0">
      <c r="J1388" s="17">
        <v>1387.0</v>
      </c>
      <c r="K1388" s="74">
        <v>7.1981699660524E7</v>
      </c>
    </row>
    <row r="1389" customHeight="1" ht="21.0">
      <c r="J1389" s="17">
        <v>1388.0</v>
      </c>
      <c r="K1389" s="74">
        <v>1.82218065257342E7</v>
      </c>
    </row>
    <row r="1390" customHeight="1" ht="21.0">
      <c r="J1390" s="17">
        <v>1389.0</v>
      </c>
      <c r="K1390" s="74">
        <v>3.67386415030964E7</v>
      </c>
    </row>
    <row r="1391" customHeight="1" ht="21.0">
      <c r="J1391" s="17">
        <v>1390.0</v>
      </c>
      <c r="K1391" s="74">
        <v>3.20556639374951E7</v>
      </c>
    </row>
    <row r="1392" customHeight="1" ht="21.0">
      <c r="J1392" s="17">
        <v>1391.0</v>
      </c>
      <c r="K1392" s="74">
        <v>3.66779039035378E7</v>
      </c>
    </row>
    <row r="1393" customHeight="1" ht="21.0">
      <c r="J1393" s="17">
        <v>1392.0</v>
      </c>
      <c r="K1393" s="74">
        <v>2.93427814537512E8</v>
      </c>
    </row>
    <row r="1394" customHeight="1" ht="21.0">
      <c r="J1394" s="17">
        <v>1393.0</v>
      </c>
      <c r="K1394" s="74">
        <v>3.98243443455902E7</v>
      </c>
    </row>
    <row r="1395" customHeight="1" ht="21.0">
      <c r="J1395" s="17">
        <v>1394.0</v>
      </c>
      <c r="K1395" s="74">
        <v>1.03317544445381E7</v>
      </c>
    </row>
    <row r="1396" customHeight="1" ht="21.0">
      <c r="J1396" s="17">
        <v>1395.0</v>
      </c>
      <c r="K1396" s="74">
        <v>1.18417618251183E8</v>
      </c>
    </row>
    <row r="1397" customHeight="1" ht="21.0">
      <c r="J1397" s="17">
        <v>1396.0</v>
      </c>
      <c r="K1397" s="74">
        <v>9.25946751375177E7</v>
      </c>
    </row>
    <row r="1398" customHeight="1" ht="21.0">
      <c r="J1398" s="17">
        <v>1397.0</v>
      </c>
      <c r="K1398" s="74">
        <v>1.65955547021702E7</v>
      </c>
    </row>
    <row r="1399" customHeight="1" ht="21.0">
      <c r="J1399" s="17">
        <v>1398.0</v>
      </c>
      <c r="K1399" s="74">
        <v>1.31643084509647E7</v>
      </c>
    </row>
    <row r="1400" customHeight="1" ht="21.0">
      <c r="J1400" s="17">
        <v>1399.0</v>
      </c>
      <c r="K1400" s="74">
        <v>1.52396114210152E7</v>
      </c>
    </row>
    <row r="1401" customHeight="1" ht="21.0">
      <c r="J1401" s="17">
        <v>1400.0</v>
      </c>
      <c r="K1401" s="74">
        <v>5.05974832799504E8</v>
      </c>
    </row>
    <row r="1402" customHeight="1" ht="21.0">
      <c r="J1402" s="17">
        <v>1401.0</v>
      </c>
      <c r="K1402" s="74">
        <v>3.07171026134042E7</v>
      </c>
    </row>
    <row r="1403" customHeight="1" ht="21.0">
      <c r="J1403" s="17">
        <v>1402.0</v>
      </c>
      <c r="K1403" s="74">
        <v>2.0576207773948E7</v>
      </c>
    </row>
    <row r="1404" customHeight="1" ht="21.0">
      <c r="J1404" s="17">
        <v>1403.0</v>
      </c>
      <c r="K1404" s="74">
        <v>1.5769443839718E8</v>
      </c>
    </row>
    <row r="1405" customHeight="1" ht="21.0">
      <c r="J1405" s="17">
        <v>1404.0</v>
      </c>
      <c r="K1405" s="74">
        <v>3.4405496149601E7</v>
      </c>
    </row>
    <row r="1406" customHeight="1" ht="21.0">
      <c r="J1406" s="17">
        <v>1405.0</v>
      </c>
      <c r="K1406" s="74">
        <v>3.14273225526106E7</v>
      </c>
    </row>
    <row r="1407" customHeight="1" ht="21.0">
      <c r="J1407" s="17">
        <v>1406.0</v>
      </c>
      <c r="K1407" s="74">
        <v>2.16002353394674E8</v>
      </c>
    </row>
    <row r="1408" customHeight="1" ht="21.0">
      <c r="J1408" s="17">
        <v>1407.0</v>
      </c>
      <c r="K1408" s="74">
        <v>2.1979418790138E8</v>
      </c>
    </row>
    <row r="1409" customHeight="1" ht="21.0">
      <c r="J1409" s="17">
        <v>1408.0</v>
      </c>
      <c r="K1409" s="74">
        <v>2.8675660841373E7</v>
      </c>
    </row>
    <row r="1410" customHeight="1" ht="21.0">
      <c r="J1410" s="17">
        <v>1409.0</v>
      </c>
      <c r="K1410" s="74">
        <v>1.47370025131671E7</v>
      </c>
    </row>
    <row r="1411" customHeight="1" ht="21.0">
      <c r="J1411" s="17">
        <v>1410.0</v>
      </c>
      <c r="K1411" s="74">
        <v>4.26808849935067E7</v>
      </c>
    </row>
    <row r="1412" customHeight="1" ht="21.0">
      <c r="J1412" s="17">
        <v>1411.0</v>
      </c>
      <c r="K1412" s="74">
        <v>5.1886033651067E7</v>
      </c>
    </row>
    <row r="1413" customHeight="1" ht="21.0">
      <c r="J1413" s="17">
        <v>1412.0</v>
      </c>
      <c r="K1413" s="74">
        <v>8084215.8972455</v>
      </c>
    </row>
    <row r="1414" customHeight="1" ht="21.0">
      <c r="J1414" s="17">
        <v>1413.0</v>
      </c>
      <c r="K1414" s="74">
        <v>4.8361836543043E7</v>
      </c>
    </row>
    <row r="1415" customHeight="1" ht="21.0">
      <c r="J1415" s="17">
        <v>1414.0</v>
      </c>
      <c r="K1415" s="74">
        <v>1.93898246713706E7</v>
      </c>
    </row>
    <row r="1416" customHeight="1" ht="21.0">
      <c r="J1416" s="17">
        <v>1415.0</v>
      </c>
      <c r="K1416" s="74">
        <v>1.31727102754454E8</v>
      </c>
    </row>
    <row r="1417" customHeight="1" ht="21.0">
      <c r="J1417" s="17">
        <v>1416.0</v>
      </c>
      <c r="K1417" s="74">
        <v>5310211.29849403</v>
      </c>
    </row>
    <row r="1418" customHeight="1" ht="21.0">
      <c r="J1418" s="17">
        <v>1417.0</v>
      </c>
      <c r="K1418" s="74">
        <v>9.47653226790098E7</v>
      </c>
    </row>
    <row r="1419" customHeight="1" ht="21.0">
      <c r="J1419" s="17">
        <v>1418.0</v>
      </c>
      <c r="K1419" s="74">
        <v>9117648.89846398</v>
      </c>
    </row>
    <row r="1420" customHeight="1" ht="21.0">
      <c r="J1420" s="17">
        <v>1419.0</v>
      </c>
      <c r="K1420" s="74">
        <v>4.9004423371397E7</v>
      </c>
    </row>
    <row r="1421" customHeight="1" ht="21.0">
      <c r="J1421" s="17">
        <v>1420.0</v>
      </c>
      <c r="K1421" s="74">
        <v>2.62451543901693E7</v>
      </c>
    </row>
    <row r="1422" customHeight="1" ht="21.0">
      <c r="J1422" s="17">
        <v>1421.0</v>
      </c>
      <c r="K1422" s="74">
        <v>1.77602612137312E7</v>
      </c>
    </row>
    <row r="1423" customHeight="1" ht="21.0">
      <c r="J1423" s="17">
        <v>1422.0</v>
      </c>
      <c r="K1423" s="74">
        <v>2.23466020079474E7</v>
      </c>
    </row>
    <row r="1424" customHeight="1" ht="21.0">
      <c r="J1424" s="17">
        <v>1423.0</v>
      </c>
      <c r="K1424" s="74">
        <v>8.30341985226472E7</v>
      </c>
    </row>
    <row r="1425" customHeight="1" ht="21.0">
      <c r="J1425" s="17">
        <v>1424.0</v>
      </c>
      <c r="K1425" s="74">
        <v>9.66138305971708E7</v>
      </c>
    </row>
    <row r="1426" customHeight="1" ht="21.0">
      <c r="J1426" s="17">
        <v>1425.0</v>
      </c>
      <c r="K1426" s="74">
        <v>6.73567673183228E7</v>
      </c>
    </row>
    <row r="1427" customHeight="1" ht="21.0">
      <c r="J1427" s="17">
        <v>1426.0</v>
      </c>
      <c r="K1427" s="74">
        <v>9284122.4024771</v>
      </c>
    </row>
    <row r="1428" customHeight="1" ht="21.0">
      <c r="J1428" s="17">
        <v>1427.0</v>
      </c>
      <c r="K1428" s="74">
        <v>2.36769454205093E7</v>
      </c>
    </row>
    <row r="1429" customHeight="1" ht="21.0">
      <c r="J1429" s="17">
        <v>1428.0</v>
      </c>
      <c r="K1429" s="74">
        <v>4790391.62790022</v>
      </c>
    </row>
    <row r="1430" customHeight="1" ht="21.0">
      <c r="J1430" s="17">
        <v>1429.0</v>
      </c>
      <c r="K1430" s="74">
        <v>1.77878422952666E7</v>
      </c>
    </row>
    <row r="1431" customHeight="1" ht="21.0">
      <c r="J1431" s="17">
        <v>1430.0</v>
      </c>
      <c r="K1431" s="74">
        <v>2.28041439003092E7</v>
      </c>
    </row>
    <row r="1432" customHeight="1" ht="21.0">
      <c r="J1432" s="17">
        <v>1431.0</v>
      </c>
      <c r="K1432" s="74">
        <v>4.15696326265461E8</v>
      </c>
    </row>
    <row r="1433" customHeight="1" ht="21.0">
      <c r="J1433" s="17">
        <v>1432.0</v>
      </c>
      <c r="K1433" s="74">
        <v>6589112.2163962</v>
      </c>
    </row>
    <row r="1434" customHeight="1" ht="21.0">
      <c r="J1434" s="17">
        <v>1433.0</v>
      </c>
      <c r="K1434" s="74">
        <v>1.64899362779319E7</v>
      </c>
    </row>
    <row r="1435" customHeight="1" ht="21.0">
      <c r="J1435" s="17">
        <v>1434.0</v>
      </c>
      <c r="K1435" s="74">
        <v>5.55958279271E7</v>
      </c>
    </row>
    <row r="1436" customHeight="1" ht="21.0">
      <c r="J1436" s="17">
        <v>1435.0</v>
      </c>
      <c r="K1436" s="74">
        <v>1.20507703906265E7</v>
      </c>
    </row>
    <row r="1437" customHeight="1" ht="21.0">
      <c r="J1437" s="17">
        <v>1436.0</v>
      </c>
      <c r="K1437" s="74">
        <v>3.37402144171297E7</v>
      </c>
    </row>
    <row r="1438" customHeight="1" ht="21.0">
      <c r="J1438" s="17">
        <v>1437.0</v>
      </c>
      <c r="K1438" s="74">
        <v>2.16093799660842E7</v>
      </c>
    </row>
    <row r="1439" customHeight="1" ht="21.0">
      <c r="J1439" s="17">
        <v>1438.0</v>
      </c>
      <c r="K1439" s="74">
        <v>7.99206755668492E7</v>
      </c>
    </row>
    <row r="1440" customHeight="1" ht="21.0">
      <c r="J1440" s="17">
        <v>1439.0</v>
      </c>
      <c r="K1440" s="74">
        <v>1.66810093442869E7</v>
      </c>
    </row>
    <row r="1441" customHeight="1" ht="21.0">
      <c r="J1441" s="17">
        <v>1440.0</v>
      </c>
      <c r="K1441" s="74">
        <v>1.06927224840533E7</v>
      </c>
    </row>
    <row r="1442" customHeight="1" ht="21.0">
      <c r="J1442" s="17">
        <v>1441.0</v>
      </c>
      <c r="K1442" s="74">
        <v>3.49711219294969E7</v>
      </c>
    </row>
    <row r="1443" customHeight="1" ht="21.0">
      <c r="J1443" s="17">
        <v>1442.0</v>
      </c>
      <c r="K1443" s="74">
        <v>4.84869469988686E7</v>
      </c>
    </row>
    <row r="1444" customHeight="1" ht="21.0">
      <c r="J1444" s="17">
        <v>1443.0</v>
      </c>
      <c r="K1444" s="74">
        <v>7947771.47338559</v>
      </c>
    </row>
    <row r="1445" customHeight="1" ht="21.0">
      <c r="J1445" s="17">
        <v>1444.0</v>
      </c>
      <c r="K1445" s="74">
        <v>1.62221334529996E8</v>
      </c>
    </row>
    <row r="1446" customHeight="1" ht="21.0">
      <c r="J1446" s="17">
        <v>1445.0</v>
      </c>
      <c r="K1446" s="74">
        <v>1.566057918349E7</v>
      </c>
    </row>
    <row r="1447" customHeight="1" ht="21.0">
      <c r="J1447" s="17">
        <v>1446.0</v>
      </c>
      <c r="K1447" s="74">
        <v>2.27710022206315E8</v>
      </c>
    </row>
    <row r="1448" customHeight="1" ht="21.0">
      <c r="J1448" s="17">
        <v>1447.0</v>
      </c>
      <c r="K1448" s="74">
        <v>5878335.74429532</v>
      </c>
    </row>
    <row r="1449" customHeight="1" ht="21.0">
      <c r="J1449" s="17">
        <v>1448.0</v>
      </c>
      <c r="K1449" s="74">
        <v>3353737.60797912</v>
      </c>
    </row>
    <row r="1450" customHeight="1" ht="21.0">
      <c r="J1450" s="17">
        <v>1449.0</v>
      </c>
      <c r="K1450" s="74">
        <v>2.46799462791873E7</v>
      </c>
    </row>
    <row r="1451" customHeight="1" ht="21.0">
      <c r="J1451" s="17">
        <v>1450.0</v>
      </c>
      <c r="K1451" s="74">
        <v>1.70856301380423E7</v>
      </c>
    </row>
    <row r="1452" customHeight="1" ht="21.0">
      <c r="J1452" s="17">
        <v>1451.0</v>
      </c>
      <c r="K1452" s="74">
        <v>3.13437438764604E7</v>
      </c>
    </row>
    <row r="1453" customHeight="1" ht="21.0">
      <c r="J1453" s="17">
        <v>1452.0</v>
      </c>
      <c r="K1453" s="74">
        <v>4893404.26509551</v>
      </c>
    </row>
    <row r="1454" customHeight="1" ht="21.0">
      <c r="J1454" s="17">
        <v>1453.0</v>
      </c>
      <c r="K1454" s="74">
        <v>2.38208067138968E7</v>
      </c>
    </row>
    <row r="1455" customHeight="1" ht="21.0">
      <c r="J1455" s="17">
        <v>1454.0</v>
      </c>
      <c r="K1455" s="74">
        <v>5052276.11233719</v>
      </c>
    </row>
    <row r="1456" customHeight="1" ht="21.0">
      <c r="J1456" s="17">
        <v>1455.0</v>
      </c>
      <c r="K1456" s="74">
        <v>5.2849251107307E7</v>
      </c>
    </row>
    <row r="1457" customHeight="1" ht="21.0">
      <c r="J1457" s="17">
        <v>1456.0</v>
      </c>
      <c r="K1457" s="74">
        <v>1.15298932047996E7</v>
      </c>
    </row>
    <row r="1458" customHeight="1" ht="21.0">
      <c r="J1458" s="17">
        <v>1457.0</v>
      </c>
      <c r="K1458" s="74">
        <v>5.32017308077011E7</v>
      </c>
    </row>
    <row r="1459" customHeight="1" ht="21.0">
      <c r="J1459" s="17">
        <v>1458.0</v>
      </c>
      <c r="K1459" s="74">
        <v>2.1909342926557E7</v>
      </c>
    </row>
    <row r="1460" customHeight="1" ht="21.0">
      <c r="J1460" s="17">
        <v>1459.0</v>
      </c>
      <c r="K1460" s="74">
        <v>3.99588182359822E7</v>
      </c>
    </row>
    <row r="1461" customHeight="1" ht="21.0">
      <c r="J1461" s="17">
        <v>1460.0</v>
      </c>
      <c r="K1461" s="74">
        <v>2.3921688599991E7</v>
      </c>
    </row>
    <row r="1462" customHeight="1" ht="21.0">
      <c r="J1462" s="17">
        <v>1461.0</v>
      </c>
      <c r="K1462" s="74">
        <v>3.74818128352637E7</v>
      </c>
    </row>
    <row r="1463" customHeight="1" ht="21.0">
      <c r="J1463" s="17">
        <v>1462.0</v>
      </c>
      <c r="K1463" s="74">
        <v>2.31254414754313E7</v>
      </c>
    </row>
    <row r="1464" customHeight="1" ht="21.0">
      <c r="J1464" s="17">
        <v>1463.0</v>
      </c>
      <c r="K1464" s="74">
        <v>3.03479659036344E7</v>
      </c>
    </row>
    <row r="1465" customHeight="1" ht="21.0">
      <c r="J1465" s="17">
        <v>1464.0</v>
      </c>
      <c r="K1465" s="74">
        <v>1.48688629794061E8</v>
      </c>
    </row>
    <row r="1466" customHeight="1" ht="21.0">
      <c r="J1466" s="17">
        <v>1465.0</v>
      </c>
      <c r="K1466" s="74">
        <v>9366561.53287546</v>
      </c>
    </row>
    <row r="1467" customHeight="1" ht="21.0">
      <c r="J1467" s="17">
        <v>1466.0</v>
      </c>
      <c r="K1467" s="74">
        <v>5.97234076480626E7</v>
      </c>
    </row>
    <row r="1468" customHeight="1" ht="21.0">
      <c r="J1468" s="17">
        <v>1467.0</v>
      </c>
      <c r="K1468" s="74">
        <v>3.84447938381823E7</v>
      </c>
    </row>
    <row r="1469" customHeight="1" ht="21.0">
      <c r="J1469" s="17">
        <v>1468.0</v>
      </c>
      <c r="K1469" s="74">
        <v>9.05314676610156E7</v>
      </c>
    </row>
    <row r="1470" customHeight="1" ht="21.0">
      <c r="J1470" s="17">
        <v>1469.0</v>
      </c>
      <c r="K1470" s="74">
        <v>2.0335865632593E8</v>
      </c>
    </row>
    <row r="1471" customHeight="1" ht="21.0">
      <c r="J1471" s="17">
        <v>1470.0</v>
      </c>
      <c r="K1471" s="74">
        <v>5.30552355781709E7</v>
      </c>
    </row>
    <row r="1472" customHeight="1" ht="21.0">
      <c r="J1472" s="17">
        <v>1471.0</v>
      </c>
      <c r="K1472" s="74">
        <v>8418606.20300236</v>
      </c>
    </row>
    <row r="1473" customHeight="1" ht="21.0">
      <c r="J1473" s="17">
        <v>1472.0</v>
      </c>
      <c r="K1473" s="74">
        <v>1.33152808051933E7</v>
      </c>
    </row>
    <row r="1474" customHeight="1" ht="21.0">
      <c r="J1474" s="17">
        <v>1473.0</v>
      </c>
      <c r="K1474" s="74">
        <v>3.6417796971191E7</v>
      </c>
    </row>
    <row r="1475" customHeight="1" ht="21.0">
      <c r="J1475" s="17">
        <v>1474.0</v>
      </c>
      <c r="K1475" s="74">
        <v>2.09986462941376E7</v>
      </c>
    </row>
    <row r="1476" customHeight="1" ht="21.0">
      <c r="J1476" s="17">
        <v>1475.0</v>
      </c>
      <c r="K1476" s="74">
        <v>2.75245891564683E7</v>
      </c>
    </row>
    <row r="1477" customHeight="1" ht="21.0">
      <c r="J1477" s="17">
        <v>1476.0</v>
      </c>
      <c r="K1477" s="74">
        <v>8.24825716818271E7</v>
      </c>
    </row>
    <row r="1478" customHeight="1" ht="21.0">
      <c r="J1478" s="17">
        <v>1477.0</v>
      </c>
      <c r="K1478" s="74">
        <v>5491041.66877079</v>
      </c>
    </row>
    <row r="1479" customHeight="1" ht="21.0">
      <c r="J1479" s="17">
        <v>1478.0</v>
      </c>
      <c r="K1479" s="74">
        <v>1.28675777862337E8</v>
      </c>
    </row>
    <row r="1480" customHeight="1" ht="21.0">
      <c r="J1480" s="17">
        <v>1479.0</v>
      </c>
      <c r="K1480" s="74">
        <v>1.50020618528991E7</v>
      </c>
    </row>
    <row r="1481" customHeight="1" ht="21.0">
      <c r="J1481" s="17">
        <v>1480.0</v>
      </c>
      <c r="K1481" s="74">
        <v>8.634883586056E7</v>
      </c>
    </row>
    <row r="1482" customHeight="1" ht="21.0">
      <c r="J1482" s="17">
        <v>1481.0</v>
      </c>
      <c r="K1482" s="74">
        <v>4.66928602713861E7</v>
      </c>
    </row>
    <row r="1483" customHeight="1" ht="21.0">
      <c r="J1483" s="17">
        <v>1482.0</v>
      </c>
      <c r="K1483" s="74">
        <v>2.07836007649175E7</v>
      </c>
    </row>
    <row r="1484" customHeight="1" ht="21.0">
      <c r="J1484" s="17">
        <v>1483.0</v>
      </c>
      <c r="K1484" s="74">
        <v>8.08591419062013E7</v>
      </c>
    </row>
    <row r="1485" customHeight="1" ht="21.0">
      <c r="J1485" s="17">
        <v>1484.0</v>
      </c>
      <c r="K1485" s="74">
        <v>1.37849612290109E7</v>
      </c>
    </row>
    <row r="1486" customHeight="1" ht="21.0">
      <c r="J1486" s="17">
        <v>1485.0</v>
      </c>
      <c r="K1486" s="74">
        <v>6204051.37985371</v>
      </c>
    </row>
    <row r="1487" customHeight="1" ht="21.0">
      <c r="J1487" s="17">
        <v>1486.0</v>
      </c>
      <c r="K1487" s="74">
        <v>1.3973056180824E8</v>
      </c>
    </row>
    <row r="1488" customHeight="1" ht="21.0">
      <c r="J1488" s="17">
        <v>1487.0</v>
      </c>
      <c r="K1488" s="74">
        <v>2.5388530347224E8</v>
      </c>
    </row>
    <row r="1489" customHeight="1" ht="21.0">
      <c r="J1489" s="17">
        <v>1488.0</v>
      </c>
      <c r="K1489" s="74">
        <v>3.14255005994484E7</v>
      </c>
    </row>
    <row r="1490" customHeight="1" ht="21.0">
      <c r="J1490" s="17">
        <v>1489.0</v>
      </c>
      <c r="K1490" s="74">
        <v>392198.591771058</v>
      </c>
    </row>
    <row r="1491" customHeight="1" ht="21.0">
      <c r="J1491" s="17">
        <v>1490.0</v>
      </c>
      <c r="K1491" s="74">
        <v>1.6318617987764E7</v>
      </c>
    </row>
    <row r="1492" customHeight="1" ht="21.0">
      <c r="J1492" s="17">
        <v>1491.0</v>
      </c>
      <c r="K1492" s="74">
        <v>1.38376833380196E7</v>
      </c>
    </row>
    <row r="1493" customHeight="1" ht="21.0">
      <c r="J1493" s="17">
        <v>1492.0</v>
      </c>
      <c r="K1493" s="74">
        <v>4.9161342988629E8</v>
      </c>
    </row>
    <row r="1494" customHeight="1" ht="21.0">
      <c r="J1494" s="17">
        <v>1493.0</v>
      </c>
      <c r="K1494" s="74">
        <v>2.40483986732323E7</v>
      </c>
    </row>
    <row r="1495" customHeight="1" ht="21.0">
      <c r="J1495" s="17">
        <v>1494.0</v>
      </c>
      <c r="K1495" s="74">
        <v>3.98841205584774E7</v>
      </c>
    </row>
    <row r="1496" customHeight="1" ht="21.0">
      <c r="J1496" s="17">
        <v>1495.0</v>
      </c>
      <c r="K1496" s="74">
        <v>1.74907528864751E7</v>
      </c>
    </row>
    <row r="1497" customHeight="1" ht="21.0">
      <c r="J1497" s="17">
        <v>1496.0</v>
      </c>
      <c r="K1497" s="74">
        <v>2.07176576944933E8</v>
      </c>
    </row>
    <row r="1498" customHeight="1" ht="21.0">
      <c r="J1498" s="17">
        <v>1497.0</v>
      </c>
      <c r="K1498" s="74">
        <v>1.51418152771943E7</v>
      </c>
    </row>
    <row r="1499" customHeight="1" ht="21.0">
      <c r="J1499" s="17">
        <v>1498.0</v>
      </c>
      <c r="K1499" s="74">
        <v>2.2169956574273E7</v>
      </c>
    </row>
    <row r="1500" customHeight="1" ht="21.0">
      <c r="J1500" s="17">
        <v>1499.0</v>
      </c>
      <c r="K1500" s="74">
        <v>6.11155650653141E7</v>
      </c>
    </row>
    <row r="1501" customHeight="1" ht="21.0">
      <c r="J1501" s="17">
        <v>1500.0</v>
      </c>
      <c r="K1501" s="74">
        <v>1.15342691246296E7</v>
      </c>
    </row>
    <row r="1502" customHeight="1" ht="21.0">
      <c r="J1502" s="17">
        <v>1501.0</v>
      </c>
      <c r="K1502" s="74">
        <v>3.94231849847431E8</v>
      </c>
    </row>
    <row r="1503" customHeight="1" ht="21.0">
      <c r="J1503" s="17">
        <v>1502.0</v>
      </c>
      <c r="K1503" s="74">
        <v>2.47388298849772E8</v>
      </c>
    </row>
    <row r="1504" customHeight="1" ht="21.0">
      <c r="J1504" s="17">
        <v>1503.0</v>
      </c>
      <c r="K1504" s="74">
        <v>3.9466087471677E8</v>
      </c>
    </row>
    <row r="1505" customHeight="1" ht="21.0">
      <c r="J1505" s="17">
        <v>1504.0</v>
      </c>
      <c r="K1505" s="74">
        <v>1.093174984239E8</v>
      </c>
    </row>
    <row r="1506" customHeight="1" ht="21.0">
      <c r="J1506" s="17">
        <v>1505.0</v>
      </c>
      <c r="K1506" s="74">
        <v>3.74867660931973E7</v>
      </c>
    </row>
    <row r="1507" customHeight="1" ht="21.0">
      <c r="J1507" s="17">
        <v>1506.0</v>
      </c>
      <c r="K1507" s="74">
        <v>1.52836447239999E7</v>
      </c>
    </row>
    <row r="1508" customHeight="1" ht="21.0">
      <c r="J1508" s="17">
        <v>1507.0</v>
      </c>
      <c r="K1508" s="74">
        <v>5.72460453121112E8</v>
      </c>
    </row>
    <row r="1509" customHeight="1" ht="21.0">
      <c r="J1509" s="17">
        <v>1508.0</v>
      </c>
      <c r="K1509" s="74">
        <v>3.91738105313594E7</v>
      </c>
    </row>
    <row r="1510" customHeight="1" ht="21.0">
      <c r="J1510" s="17">
        <v>1509.0</v>
      </c>
      <c r="K1510" s="74">
        <v>2.44420507378052E7</v>
      </c>
    </row>
    <row r="1511" customHeight="1" ht="21.0">
      <c r="J1511" s="17">
        <v>1510.0</v>
      </c>
      <c r="K1511" s="74">
        <v>3.94184961034152E7</v>
      </c>
    </row>
    <row r="1512" customHeight="1" ht="21.0">
      <c r="J1512" s="17">
        <v>1511.0</v>
      </c>
      <c r="K1512" s="74">
        <v>7.2034406677312E7</v>
      </c>
    </row>
    <row r="1513" customHeight="1" ht="21.0">
      <c r="J1513" s="17">
        <v>1512.0</v>
      </c>
      <c r="K1513" s="74">
        <v>3.1701689470921E7</v>
      </c>
    </row>
    <row r="1514" customHeight="1" ht="21.0">
      <c r="J1514" s="17">
        <v>1513.0</v>
      </c>
      <c r="K1514" s="74">
        <v>7.3372733377593E7</v>
      </c>
    </row>
    <row r="1515" customHeight="1" ht="21.0">
      <c r="J1515" s="17">
        <v>1514.0</v>
      </c>
      <c r="K1515" s="74">
        <v>3.3290390625011E7</v>
      </c>
    </row>
    <row r="1516" customHeight="1" ht="21.0">
      <c r="J1516" s="17">
        <v>1515.0</v>
      </c>
      <c r="K1516" s="74">
        <v>7636630.4625288</v>
      </c>
    </row>
    <row r="1517" customHeight="1" ht="21.0">
      <c r="J1517" s="17">
        <v>1516.0</v>
      </c>
      <c r="K1517" s="74">
        <v>2.67176516083445E7</v>
      </c>
    </row>
    <row r="1518" customHeight="1" ht="21.0">
      <c r="J1518" s="17">
        <v>1517.0</v>
      </c>
      <c r="K1518" s="74">
        <v>6.28170385751863E7</v>
      </c>
    </row>
    <row r="1519" customHeight="1" ht="21.0">
      <c r="J1519" s="17">
        <v>1518.0</v>
      </c>
      <c r="K1519" s="74">
        <v>7763704.03256507</v>
      </c>
    </row>
    <row r="1520" customHeight="1" ht="21.0">
      <c r="J1520" s="17">
        <v>1519.0</v>
      </c>
      <c r="K1520" s="74">
        <v>3.23141253258261E7</v>
      </c>
    </row>
    <row r="1521" customHeight="1" ht="21.0">
      <c r="J1521" s="17">
        <v>1520.0</v>
      </c>
      <c r="K1521" s="74">
        <v>1.46848652806482E8</v>
      </c>
    </row>
    <row r="1522" customHeight="1" ht="21.0">
      <c r="J1522" s="17">
        <v>1521.0</v>
      </c>
      <c r="K1522" s="74">
        <v>5.8685953273968E7</v>
      </c>
    </row>
    <row r="1523" customHeight="1" ht="21.0">
      <c r="J1523" s="17">
        <v>1522.0</v>
      </c>
      <c r="K1523" s="74">
        <v>1.09987821193858E8</v>
      </c>
    </row>
    <row r="1524" customHeight="1" ht="21.0">
      <c r="J1524" s="17">
        <v>1523.0</v>
      </c>
      <c r="K1524" s="74">
        <v>345620.656284208</v>
      </c>
    </row>
    <row r="1525" customHeight="1" ht="21.0">
      <c r="J1525" s="17">
        <v>1524.0</v>
      </c>
      <c r="K1525" s="74">
        <v>2351553.1562154</v>
      </c>
    </row>
    <row r="1526" customHeight="1" ht="21.0">
      <c r="J1526" s="17">
        <v>1525.0</v>
      </c>
      <c r="K1526" s="74">
        <v>3.7629155369927E7</v>
      </c>
    </row>
    <row r="1527" customHeight="1" ht="21.0">
      <c r="J1527" s="17">
        <v>1526.0</v>
      </c>
      <c r="K1527" s="74">
        <v>7299020.70425474</v>
      </c>
    </row>
    <row r="1528" customHeight="1" ht="21.0">
      <c r="J1528" s="17">
        <v>1527.0</v>
      </c>
      <c r="K1528" s="74">
        <v>2527032.664023</v>
      </c>
    </row>
    <row r="1529" customHeight="1" ht="21.0">
      <c r="J1529" s="17">
        <v>1528.0</v>
      </c>
      <c r="K1529" s="74">
        <v>1.83018670276999E7</v>
      </c>
    </row>
    <row r="1530" customHeight="1" ht="21.0">
      <c r="J1530" s="17">
        <v>1529.0</v>
      </c>
      <c r="K1530" s="74">
        <v>1.42229136557941E8</v>
      </c>
    </row>
    <row r="1531" customHeight="1" ht="21.0">
      <c r="J1531" s="17">
        <v>1530.0</v>
      </c>
      <c r="K1531" s="74">
        <v>1.24246245172016E7</v>
      </c>
    </row>
    <row r="1532" customHeight="1" ht="21.0">
      <c r="J1532" s="17">
        <v>1531.0</v>
      </c>
      <c r="K1532" s="74">
        <v>2.46171022213032E7</v>
      </c>
    </row>
    <row r="1533" customHeight="1" ht="21.0">
      <c r="J1533" s="17">
        <v>1532.0</v>
      </c>
      <c r="K1533" s="74">
        <v>3.0125551641426E7</v>
      </c>
    </row>
    <row r="1534" customHeight="1" ht="21.0">
      <c r="J1534" s="17">
        <v>1533.0</v>
      </c>
      <c r="K1534" s="74">
        <v>1.76417465861911E7</v>
      </c>
    </row>
    <row r="1535" customHeight="1" ht="21.0">
      <c r="J1535" s="17">
        <v>1534.0</v>
      </c>
      <c r="K1535" s="74">
        <v>1.02772736894071E8</v>
      </c>
    </row>
    <row r="1536" customHeight="1" ht="21.0">
      <c r="J1536" s="17">
        <v>1535.0</v>
      </c>
      <c r="K1536" s="74">
        <v>1.71025798704223E8</v>
      </c>
    </row>
    <row r="1537" customHeight="1" ht="21.0">
      <c r="J1537" s="17">
        <v>1536.0</v>
      </c>
      <c r="K1537" s="74">
        <v>2.00008313130303E8</v>
      </c>
    </row>
    <row r="1538" customHeight="1" ht="21.0">
      <c r="J1538" s="17">
        <v>1537.0</v>
      </c>
      <c r="K1538" s="74">
        <v>4.57282006239152E8</v>
      </c>
    </row>
    <row r="1539" customHeight="1" ht="21.0">
      <c r="J1539" s="17">
        <v>1538.0</v>
      </c>
      <c r="K1539" s="74">
        <v>3.49135423354699E8</v>
      </c>
    </row>
    <row r="1540" customHeight="1" ht="21.0">
      <c r="J1540" s="17">
        <v>1539.0</v>
      </c>
      <c r="K1540" s="74">
        <v>1.28116847300531E8</v>
      </c>
    </row>
    <row r="1541" customHeight="1" ht="21.0">
      <c r="J1541" s="17">
        <v>1540.0</v>
      </c>
      <c r="K1541" s="74">
        <v>2.93956827061917E7</v>
      </c>
    </row>
    <row r="1542" customHeight="1" ht="21.0">
      <c r="J1542" s="17">
        <v>1541.0</v>
      </c>
      <c r="K1542" s="74">
        <v>1.21923580146311E8</v>
      </c>
    </row>
    <row r="1543" customHeight="1" ht="21.0">
      <c r="J1543" s="17">
        <v>1542.0</v>
      </c>
      <c r="K1543" s="74">
        <v>6.94777869024125E7</v>
      </c>
    </row>
    <row r="1544" customHeight="1" ht="21.0">
      <c r="J1544" s="17">
        <v>1543.0</v>
      </c>
      <c r="K1544" s="74">
        <v>6.18561236895528E7</v>
      </c>
    </row>
    <row r="1545" customHeight="1" ht="21.0">
      <c r="J1545" s="17">
        <v>1544.0</v>
      </c>
      <c r="K1545" s="74">
        <v>4.02718084677524E7</v>
      </c>
    </row>
    <row r="1546" customHeight="1" ht="21.0">
      <c r="J1546" s="17">
        <v>1545.0</v>
      </c>
      <c r="K1546" s="74">
        <v>7.0797705661734E8</v>
      </c>
    </row>
    <row r="1547" customHeight="1" ht="21.0">
      <c r="J1547" s="17">
        <v>1546.0</v>
      </c>
      <c r="K1547" s="74">
        <v>1.39519993077737E8</v>
      </c>
    </row>
    <row r="1548" customHeight="1" ht="21.0">
      <c r="J1548" s="17">
        <v>1547.0</v>
      </c>
      <c r="K1548" s="74">
        <v>8078487.15116224</v>
      </c>
    </row>
    <row r="1549" customHeight="1" ht="21.0">
      <c r="J1549" s="17">
        <v>1548.0</v>
      </c>
      <c r="K1549" s="74">
        <v>1.51635234670922E7</v>
      </c>
    </row>
    <row r="1550" customHeight="1" ht="21.0">
      <c r="J1550" s="17">
        <v>1549.0</v>
      </c>
      <c r="K1550" s="74">
        <v>6.7941678001543E7</v>
      </c>
    </row>
    <row r="1551" customHeight="1" ht="21.0">
      <c r="J1551" s="17">
        <v>1550.0</v>
      </c>
      <c r="K1551" s="74">
        <v>4.394763546321E7</v>
      </c>
    </row>
    <row r="1552" customHeight="1" ht="21.0">
      <c r="J1552" s="17">
        <v>1551.0</v>
      </c>
      <c r="K1552" s="74">
        <v>3.70228270097172E7</v>
      </c>
    </row>
    <row r="1553" customHeight="1" ht="21.0">
      <c r="J1553" s="17">
        <v>1552.0</v>
      </c>
      <c r="K1553" s="74">
        <v>3.0313850946797E7</v>
      </c>
    </row>
    <row r="1554" customHeight="1" ht="21.0">
      <c r="J1554" s="17">
        <v>1553.0</v>
      </c>
      <c r="K1554" s="74">
        <v>2.61166441826344E7</v>
      </c>
    </row>
    <row r="1555" customHeight="1" ht="21.0">
      <c r="J1555" s="17">
        <v>1554.0</v>
      </c>
      <c r="K1555" s="74">
        <v>4.94746154567301E7</v>
      </c>
    </row>
    <row r="1556" customHeight="1" ht="21.0">
      <c r="J1556" s="17">
        <v>1555.0</v>
      </c>
      <c r="K1556" s="74">
        <v>6.71305312120939E7</v>
      </c>
    </row>
    <row r="1557" customHeight="1" ht="21.0">
      <c r="J1557" s="17">
        <v>1556.0</v>
      </c>
      <c r="K1557" s="74">
        <v>7453279.88589477</v>
      </c>
    </row>
    <row r="1558" customHeight="1" ht="21.0">
      <c r="J1558" s="17">
        <v>1557.0</v>
      </c>
      <c r="K1558" s="74">
        <v>3898272.17191335</v>
      </c>
    </row>
    <row r="1559" customHeight="1" ht="21.0">
      <c r="J1559" s="17">
        <v>1558.0</v>
      </c>
      <c r="K1559" s="74">
        <v>2.56324925280573E8</v>
      </c>
    </row>
    <row r="1560" customHeight="1" ht="21.0">
      <c r="J1560" s="17">
        <v>1559.0</v>
      </c>
      <c r="K1560" s="74">
        <v>1.38190111907914E8</v>
      </c>
    </row>
    <row r="1561" customHeight="1" ht="21.0">
      <c r="J1561" s="17">
        <v>1560.0</v>
      </c>
      <c r="K1561" s="74">
        <v>1.13617395693345E7</v>
      </c>
    </row>
    <row r="1562" customHeight="1" ht="21.0">
      <c r="J1562" s="17">
        <v>1561.0</v>
      </c>
      <c r="K1562" s="74">
        <v>3.13938416672188E7</v>
      </c>
    </row>
    <row r="1563" customHeight="1" ht="21.0">
      <c r="J1563" s="17">
        <v>1562.0</v>
      </c>
      <c r="K1563" s="74">
        <v>4.5068262140691E7</v>
      </c>
    </row>
    <row r="1564" customHeight="1" ht="21.0">
      <c r="J1564" s="17">
        <v>1563.0</v>
      </c>
      <c r="K1564" s="74">
        <v>1.81480125032316E8</v>
      </c>
    </row>
    <row r="1565" customHeight="1" ht="21.0">
      <c r="J1565" s="17">
        <v>1564.0</v>
      </c>
      <c r="K1565" s="74">
        <v>2.90854205770097E7</v>
      </c>
    </row>
    <row r="1566" customHeight="1" ht="21.0">
      <c r="J1566" s="17">
        <v>1565.0</v>
      </c>
      <c r="K1566" s="74">
        <v>1.91201986366998E7</v>
      </c>
    </row>
    <row r="1567" customHeight="1" ht="21.0">
      <c r="J1567" s="17">
        <v>1566.0</v>
      </c>
      <c r="K1567" s="74">
        <v>2.33845873439303E7</v>
      </c>
    </row>
    <row r="1568" customHeight="1" ht="21.0">
      <c r="J1568" s="17">
        <v>1567.0</v>
      </c>
      <c r="K1568" s="74">
        <v>4055297.04079</v>
      </c>
    </row>
    <row r="1569" customHeight="1" ht="21.0">
      <c r="J1569" s="17">
        <v>1568.0</v>
      </c>
      <c r="K1569" s="74">
        <v>1.6510653226697E7</v>
      </c>
    </row>
    <row r="1570" customHeight="1" ht="21.0">
      <c r="J1570" s="17">
        <v>1569.0</v>
      </c>
      <c r="K1570" s="74">
        <v>1.32047690057792E7</v>
      </c>
    </row>
    <row r="1571" customHeight="1" ht="21.0">
      <c r="J1571" s="17">
        <v>1570.0</v>
      </c>
      <c r="K1571" s="74">
        <v>3.96870284229535E7</v>
      </c>
    </row>
    <row r="1572" customHeight="1" ht="21.0">
      <c r="J1572" s="17">
        <v>1571.0</v>
      </c>
      <c r="K1572" s="74">
        <v>3.99774177177252E7</v>
      </c>
    </row>
    <row r="1573" customHeight="1" ht="21.0">
      <c r="J1573" s="17">
        <v>1572.0</v>
      </c>
      <c r="K1573" s="74">
        <v>2.64983166581313E8</v>
      </c>
    </row>
    <row r="1574" customHeight="1" ht="21.0">
      <c r="J1574" s="17">
        <v>1573.0</v>
      </c>
      <c r="K1574" s="74">
        <v>6.55594847238331E8</v>
      </c>
    </row>
    <row r="1575" customHeight="1" ht="21.0">
      <c r="J1575" s="17">
        <v>1574.0</v>
      </c>
      <c r="K1575" s="74">
        <v>6648552.50090798</v>
      </c>
    </row>
    <row r="1576" customHeight="1" ht="21.0">
      <c r="J1576" s="17">
        <v>1575.0</v>
      </c>
      <c r="K1576" s="74">
        <v>5064112.14818044</v>
      </c>
    </row>
    <row r="1577" customHeight="1" ht="21.0">
      <c r="J1577" s="17">
        <v>1576.0</v>
      </c>
      <c r="K1577" s="74">
        <v>2.28930133248154E7</v>
      </c>
    </row>
    <row r="1578" customHeight="1" ht="21.0">
      <c r="J1578" s="17">
        <v>1577.0</v>
      </c>
      <c r="K1578" s="74">
        <v>1.86508349268185E8</v>
      </c>
    </row>
    <row r="1579" customHeight="1" ht="21.0">
      <c r="J1579" s="17">
        <v>1578.0</v>
      </c>
      <c r="K1579" s="74">
        <v>1.04230044233397E8</v>
      </c>
    </row>
    <row r="1580" customHeight="1" ht="21.0">
      <c r="J1580" s="17">
        <v>1579.0</v>
      </c>
      <c r="K1580" s="74">
        <v>5159528.03971119</v>
      </c>
    </row>
    <row r="1581" customHeight="1" ht="21.0">
      <c r="J1581" s="17">
        <v>1580.0</v>
      </c>
      <c r="K1581" s="74">
        <v>5.09392232440931E7</v>
      </c>
    </row>
    <row r="1582" customHeight="1" ht="21.0">
      <c r="J1582" s="17">
        <v>1581.0</v>
      </c>
      <c r="K1582" s="74">
        <v>1.83828002655416E7</v>
      </c>
    </row>
    <row r="1583" customHeight="1" ht="21.0">
      <c r="J1583" s="17">
        <v>1582.0</v>
      </c>
      <c r="K1583" s="74">
        <v>2.77307087571491E8</v>
      </c>
    </row>
    <row r="1584" customHeight="1" ht="21.0">
      <c r="J1584" s="17">
        <v>1583.0</v>
      </c>
      <c r="K1584" s="74">
        <v>1.69428016429939E7</v>
      </c>
    </row>
    <row r="1585" customHeight="1" ht="21.0">
      <c r="J1585" s="17">
        <v>1584.0</v>
      </c>
      <c r="K1585" s="74">
        <v>7.17709945939686E7</v>
      </c>
    </row>
    <row r="1586" customHeight="1" ht="21.0">
      <c r="J1586" s="17">
        <v>1585.0</v>
      </c>
      <c r="K1586" s="74">
        <v>3.39768620434779E8</v>
      </c>
    </row>
    <row r="1587" customHeight="1" ht="21.0">
      <c r="J1587" s="17">
        <v>1586.0</v>
      </c>
      <c r="K1587" s="74">
        <v>2.2842956873734E8</v>
      </c>
    </row>
    <row r="1588" customHeight="1" ht="21.0">
      <c r="J1588" s="17">
        <v>1587.0</v>
      </c>
      <c r="K1588" s="74">
        <v>1.08250815931612E7</v>
      </c>
    </row>
    <row r="1589" customHeight="1" ht="21.0">
      <c r="J1589" s="17">
        <v>1588.0</v>
      </c>
      <c r="K1589" s="74">
        <v>2.68827919880687E7</v>
      </c>
    </row>
    <row r="1590" customHeight="1" ht="21.0">
      <c r="J1590" s="17">
        <v>1589.0</v>
      </c>
      <c r="K1590" s="74">
        <v>6.28966411497025E7</v>
      </c>
    </row>
    <row r="1591" customHeight="1" ht="21.0">
      <c r="J1591" s="17">
        <v>1590.0</v>
      </c>
      <c r="K1591" s="74">
        <v>1.12469870863257E8</v>
      </c>
    </row>
    <row r="1592" customHeight="1" ht="21.0">
      <c r="J1592" s="17">
        <v>1591.0</v>
      </c>
      <c r="K1592" s="74">
        <v>1.26662316817138E8</v>
      </c>
    </row>
    <row r="1593" customHeight="1" ht="21.0">
      <c r="J1593" s="17">
        <v>1592.0</v>
      </c>
      <c r="K1593" s="74">
        <v>1.23002815129341E8</v>
      </c>
    </row>
    <row r="1594" customHeight="1" ht="21.0">
      <c r="J1594" s="17">
        <v>1593.0</v>
      </c>
      <c r="K1594" s="74">
        <v>1.5311607496443E8</v>
      </c>
    </row>
    <row r="1595" customHeight="1" ht="21.0">
      <c r="J1595" s="17">
        <v>1594.0</v>
      </c>
      <c r="K1595" s="74">
        <v>3.80526339196676E7</v>
      </c>
    </row>
    <row r="1596" customHeight="1" ht="21.0">
      <c r="J1596" s="17">
        <v>1595.0</v>
      </c>
      <c r="K1596" s="74">
        <v>7445084.51793894</v>
      </c>
    </row>
    <row r="1597" customHeight="1" ht="21.0">
      <c r="J1597" s="17">
        <v>1596.0</v>
      </c>
      <c r="K1597" s="74">
        <v>9.46290359051486E7</v>
      </c>
    </row>
    <row r="1598" customHeight="1" ht="21.0">
      <c r="J1598" s="17">
        <v>1597.0</v>
      </c>
      <c r="K1598" s="74">
        <v>1.00087525060269E8</v>
      </c>
    </row>
    <row r="1599" customHeight="1" ht="21.0">
      <c r="J1599" s="17">
        <v>1598.0</v>
      </c>
      <c r="K1599" s="74">
        <v>1.32919145278283E7</v>
      </c>
    </row>
    <row r="1600" customHeight="1" ht="21.0">
      <c r="J1600" s="17">
        <v>1599.0</v>
      </c>
      <c r="K1600" s="74">
        <v>8.48020224063983E7</v>
      </c>
    </row>
    <row r="1601" customHeight="1" ht="21.0">
      <c r="J1601" s="17">
        <v>1600.0</v>
      </c>
      <c r="K1601" s="74">
        <v>1.06537873163089E8</v>
      </c>
    </row>
    <row r="1602" customHeight="1" ht="21.0">
      <c r="J1602" s="17">
        <v>1601.0</v>
      </c>
      <c r="K1602" s="74">
        <v>1.3665799846698E7</v>
      </c>
    </row>
    <row r="1603" customHeight="1" ht="21.0">
      <c r="J1603" s="17">
        <v>1602.0</v>
      </c>
      <c r="K1603" s="74">
        <v>4.7672066667434E7</v>
      </c>
    </row>
    <row r="1604" customHeight="1" ht="21.0">
      <c r="J1604" s="17">
        <v>1603.0</v>
      </c>
      <c r="K1604" s="74">
        <v>2.32766442066888E7</v>
      </c>
    </row>
    <row r="1605" customHeight="1" ht="21.0">
      <c r="J1605" s="17">
        <v>1604.0</v>
      </c>
      <c r="K1605" s="74">
        <v>1.15008314471149E7</v>
      </c>
    </row>
    <row r="1606" customHeight="1" ht="21.0">
      <c r="J1606" s="17">
        <v>1605.0</v>
      </c>
      <c r="K1606" s="74">
        <v>4205794.66553935</v>
      </c>
    </row>
    <row r="1607" customHeight="1" ht="21.0">
      <c r="J1607" s="17">
        <v>1606.0</v>
      </c>
      <c r="K1607" s="74">
        <v>3.08617651747133E7</v>
      </c>
    </row>
    <row r="1608" customHeight="1" ht="21.0">
      <c r="J1608" s="17">
        <v>1607.0</v>
      </c>
      <c r="K1608" s="74">
        <v>3.08135368014414E7</v>
      </c>
    </row>
    <row r="1609" customHeight="1" ht="21.0">
      <c r="J1609" s="17">
        <v>1608.0</v>
      </c>
      <c r="K1609" s="74">
        <v>2.40265367894956E7</v>
      </c>
    </row>
    <row r="1610" customHeight="1" ht="21.0">
      <c r="J1610" s="17">
        <v>1609.0</v>
      </c>
      <c r="K1610" s="74">
        <v>4.19019358736918E8</v>
      </c>
    </row>
    <row r="1611" customHeight="1" ht="21.0">
      <c r="J1611" s="17">
        <v>1610.0</v>
      </c>
      <c r="K1611" s="74">
        <v>3.12046715907443E7</v>
      </c>
    </row>
    <row r="1612" customHeight="1" ht="21.0">
      <c r="J1612" s="17">
        <v>1611.0</v>
      </c>
      <c r="K1612" s="74">
        <v>5.39242024692577E8</v>
      </c>
    </row>
    <row r="1613" customHeight="1" ht="21.0">
      <c r="J1613" s="17">
        <v>1612.0</v>
      </c>
      <c r="K1613" s="74">
        <v>3.29574398779332E7</v>
      </c>
    </row>
    <row r="1614" customHeight="1" ht="21.0">
      <c r="J1614" s="17">
        <v>1613.0</v>
      </c>
      <c r="K1614" s="74">
        <v>6.11811825370832E7</v>
      </c>
    </row>
    <row r="1615" customHeight="1" ht="21.0">
      <c r="J1615" s="17">
        <v>1614.0</v>
      </c>
      <c r="K1615" s="74">
        <v>7.08037598743917E7</v>
      </c>
    </row>
    <row r="1616" customHeight="1" ht="21.0">
      <c r="J1616" s="17">
        <v>1615.0</v>
      </c>
      <c r="K1616" s="74">
        <v>6720333.5460108</v>
      </c>
    </row>
    <row r="1617" customHeight="1" ht="21.0">
      <c r="J1617" s="17">
        <v>1616.0</v>
      </c>
      <c r="K1617" s="74">
        <v>1.88763916898277E7</v>
      </c>
    </row>
    <row r="1618" customHeight="1" ht="21.0">
      <c r="J1618" s="17">
        <v>1617.0</v>
      </c>
      <c r="K1618" s="74">
        <v>4971166.95087669</v>
      </c>
    </row>
    <row r="1619" customHeight="1" ht="21.0">
      <c r="J1619" s="17">
        <v>1618.0</v>
      </c>
      <c r="K1619" s="74">
        <v>3.4516789705736E7</v>
      </c>
    </row>
    <row r="1620" customHeight="1" ht="21.0">
      <c r="J1620" s="17">
        <v>1619.0</v>
      </c>
      <c r="K1620" s="74">
        <v>3.00577222139788E8</v>
      </c>
    </row>
    <row r="1621" customHeight="1" ht="21.0">
      <c r="J1621" s="17">
        <v>1620.0</v>
      </c>
      <c r="K1621" s="74">
        <v>7787209.05868972</v>
      </c>
    </row>
    <row r="1622" customHeight="1" ht="21.0">
      <c r="J1622" s="17">
        <v>1621.0</v>
      </c>
      <c r="K1622" s="74">
        <v>2.7342569200656E8</v>
      </c>
    </row>
    <row r="1623" customHeight="1" ht="21.0">
      <c r="J1623" s="17">
        <v>1622.0</v>
      </c>
      <c r="K1623" s="74">
        <v>2.36527204316874E7</v>
      </c>
    </row>
    <row r="1624" customHeight="1" ht="21.0">
      <c r="J1624" s="17">
        <v>1623.0</v>
      </c>
      <c r="K1624" s="74">
        <v>2.54501951306214E7</v>
      </c>
    </row>
    <row r="1625" customHeight="1" ht="21.0">
      <c r="J1625" s="17">
        <v>1624.0</v>
      </c>
      <c r="K1625" s="74">
        <v>6.26906032749069E7</v>
      </c>
    </row>
    <row r="1626" customHeight="1" ht="21.0">
      <c r="J1626" s="17">
        <v>1625.0</v>
      </c>
      <c r="K1626" s="74">
        <v>7.54110269958993E8</v>
      </c>
    </row>
    <row r="1627" customHeight="1" ht="21.0">
      <c r="J1627" s="17">
        <v>1626.0</v>
      </c>
      <c r="K1627" s="74">
        <v>4.30294032275192E7</v>
      </c>
    </row>
    <row r="1628" customHeight="1" ht="21.0">
      <c r="J1628" s="17">
        <v>1627.0</v>
      </c>
      <c r="K1628" s="74">
        <v>1.50929825365402E7</v>
      </c>
    </row>
    <row r="1629" customHeight="1" ht="21.0">
      <c r="J1629" s="17">
        <v>1628.0</v>
      </c>
      <c r="K1629" s="74">
        <v>8305576.19656903</v>
      </c>
    </row>
    <row r="1630" customHeight="1" ht="21.0">
      <c r="J1630" s="17">
        <v>1629.0</v>
      </c>
      <c r="K1630" s="74">
        <v>7779959.15845902</v>
      </c>
    </row>
    <row r="1631" customHeight="1" ht="21.0">
      <c r="J1631" s="17">
        <v>1630.0</v>
      </c>
      <c r="K1631" s="74">
        <v>7977168.52051361</v>
      </c>
    </row>
    <row r="1632" customHeight="1" ht="21.0">
      <c r="J1632" s="17">
        <v>1631.0</v>
      </c>
      <c r="K1632" s="74">
        <v>2.7006961349662E7</v>
      </c>
    </row>
    <row r="1633" customHeight="1" ht="21.0">
      <c r="J1633" s="17">
        <v>1632.0</v>
      </c>
      <c r="K1633" s="74">
        <v>7.19210412693729E7</v>
      </c>
    </row>
    <row r="1634" customHeight="1" ht="21.0">
      <c r="J1634" s="17">
        <v>1633.0</v>
      </c>
      <c r="K1634" s="74">
        <v>2.5262292816958E7</v>
      </c>
    </row>
    <row r="1635" customHeight="1" ht="21.0">
      <c r="J1635" s="17">
        <v>1634.0</v>
      </c>
      <c r="K1635" s="74">
        <v>1.72473151777858E7</v>
      </c>
    </row>
    <row r="1636" customHeight="1" ht="21.0">
      <c r="J1636" s="17">
        <v>1635.0</v>
      </c>
      <c r="K1636" s="74">
        <v>3435935.6236532</v>
      </c>
    </row>
    <row r="1637" customHeight="1" ht="21.0">
      <c r="J1637" s="17">
        <v>1636.0</v>
      </c>
      <c r="K1637" s="74">
        <v>8.10869849490276E7</v>
      </c>
    </row>
    <row r="1638" customHeight="1" ht="21.0">
      <c r="J1638" s="17">
        <v>1637.0</v>
      </c>
      <c r="K1638" s="74">
        <v>2.33220438048788E7</v>
      </c>
    </row>
    <row r="1639" customHeight="1" ht="21.0">
      <c r="J1639" s="17">
        <v>1638.0</v>
      </c>
      <c r="K1639" s="74">
        <v>3.76259019204219E7</v>
      </c>
    </row>
    <row r="1640" customHeight="1" ht="21.0">
      <c r="J1640" s="17">
        <v>1639.0</v>
      </c>
      <c r="K1640" s="74">
        <v>3.33681921769103E8</v>
      </c>
    </row>
    <row r="1641" customHeight="1" ht="21.0">
      <c r="J1641" s="17">
        <v>1640.0</v>
      </c>
      <c r="K1641" s="74">
        <v>1.00485093498566E7</v>
      </c>
    </row>
    <row r="1642" customHeight="1" ht="21.0">
      <c r="J1642" s="17">
        <v>1641.0</v>
      </c>
      <c r="K1642" s="74">
        <v>6.2548920062443E7</v>
      </c>
    </row>
    <row r="1643" customHeight="1" ht="21.0">
      <c r="J1643" s="17">
        <v>1642.0</v>
      </c>
      <c r="K1643" s="74">
        <v>5.7861377192972E7</v>
      </c>
    </row>
    <row r="1644" customHeight="1" ht="21.0">
      <c r="J1644" s="17">
        <v>1643.0</v>
      </c>
      <c r="K1644" s="74">
        <v>1.53908689350486E7</v>
      </c>
    </row>
    <row r="1645" customHeight="1" ht="21.0">
      <c r="J1645" s="17">
        <v>1644.0</v>
      </c>
      <c r="K1645" s="74">
        <v>4.68669159179792E7</v>
      </c>
    </row>
    <row r="1646" customHeight="1" ht="21.0">
      <c r="J1646" s="17">
        <v>1645.0</v>
      </c>
      <c r="K1646" s="74">
        <v>6681350.57456602</v>
      </c>
    </row>
    <row r="1647" customHeight="1" ht="21.0">
      <c r="J1647" s="17">
        <v>1646.0</v>
      </c>
      <c r="K1647" s="74">
        <v>6.1332616277887E7</v>
      </c>
    </row>
    <row r="1648" customHeight="1" ht="21.0">
      <c r="J1648" s="17">
        <v>1647.0</v>
      </c>
      <c r="K1648" s="74">
        <v>1.16161714868483E7</v>
      </c>
    </row>
    <row r="1649" customHeight="1" ht="21.0">
      <c r="J1649" s="17">
        <v>1648.0</v>
      </c>
      <c r="K1649" s="74">
        <v>9078997.42449057</v>
      </c>
    </row>
    <row r="1650" customHeight="1" ht="21.0">
      <c r="J1650" s="17">
        <v>1649.0</v>
      </c>
      <c r="K1650" s="74">
        <v>1.225963885656E7</v>
      </c>
    </row>
    <row r="1651" customHeight="1" ht="21.0">
      <c r="J1651" s="17">
        <v>1650.0</v>
      </c>
      <c r="K1651" s="74">
        <v>1.09390069865191E7</v>
      </c>
    </row>
    <row r="1652" customHeight="1" ht="21.0">
      <c r="J1652" s="17">
        <v>1651.0</v>
      </c>
      <c r="K1652" s="74">
        <v>3717141.93121005</v>
      </c>
    </row>
    <row r="1653" customHeight="1" ht="21.0">
      <c r="J1653" s="17">
        <v>1652.0</v>
      </c>
      <c r="K1653" s="74">
        <v>7.86252557720793E7</v>
      </c>
    </row>
    <row r="1654" customHeight="1" ht="21.0">
      <c r="J1654" s="17">
        <v>1653.0</v>
      </c>
      <c r="K1654" s="74">
        <v>2.18704083491368E8</v>
      </c>
    </row>
    <row r="1655" customHeight="1" ht="21.0">
      <c r="J1655" s="17">
        <v>1654.0</v>
      </c>
      <c r="K1655" s="74">
        <v>2482379.39245383</v>
      </c>
    </row>
    <row r="1656" customHeight="1" ht="21.0">
      <c r="J1656" s="17">
        <v>1655.0</v>
      </c>
      <c r="K1656" s="74">
        <v>1.8735608118877E7</v>
      </c>
    </row>
    <row r="1657" customHeight="1" ht="21.0">
      <c r="J1657" s="17">
        <v>1656.0</v>
      </c>
      <c r="K1657" s="74">
        <v>3.79404623552282E8</v>
      </c>
    </row>
    <row r="1658" customHeight="1" ht="21.0">
      <c r="J1658" s="17">
        <v>1657.0</v>
      </c>
      <c r="K1658" s="74">
        <v>5.14979722912865E7</v>
      </c>
    </row>
    <row r="1659" customHeight="1" ht="21.0">
      <c r="J1659" s="17">
        <v>1658.0</v>
      </c>
      <c r="K1659" s="74">
        <v>7.43683755874843E7</v>
      </c>
    </row>
    <row r="1660" customHeight="1" ht="21.0">
      <c r="J1660" s="17">
        <v>1659.0</v>
      </c>
      <c r="K1660" s="74">
        <v>4486838.40576259</v>
      </c>
    </row>
    <row r="1661" customHeight="1" ht="21.0">
      <c r="J1661" s="17">
        <v>1660.0</v>
      </c>
      <c r="K1661" s="74">
        <v>3.25472710998847E7</v>
      </c>
    </row>
    <row r="1662" customHeight="1" ht="21.0">
      <c r="J1662" s="17">
        <v>1661.0</v>
      </c>
      <c r="K1662" s="74">
        <v>2.55894748883104E8</v>
      </c>
    </row>
    <row r="1663" customHeight="1" ht="21.0">
      <c r="J1663" s="17">
        <v>1662.0</v>
      </c>
      <c r="K1663" s="74">
        <v>5.07647519620999E8</v>
      </c>
    </row>
    <row r="1664" customHeight="1" ht="21.0">
      <c r="J1664" s="17">
        <v>1663.0</v>
      </c>
      <c r="K1664" s="74">
        <v>1.15403346222287E8</v>
      </c>
    </row>
    <row r="1665" customHeight="1" ht="21.0">
      <c r="J1665" s="17">
        <v>1664.0</v>
      </c>
      <c r="K1665" s="74">
        <v>1.43914367746723E7</v>
      </c>
    </row>
    <row r="1666" customHeight="1" ht="21.0">
      <c r="J1666" s="17">
        <v>1665.0</v>
      </c>
      <c r="K1666" s="74">
        <v>1.80211953021337E7</v>
      </c>
    </row>
    <row r="1667" customHeight="1" ht="21.0">
      <c r="J1667" s="17">
        <v>1666.0</v>
      </c>
      <c r="K1667" s="74">
        <v>5.78272181705013E7</v>
      </c>
    </row>
    <row r="1668" customHeight="1" ht="21.0">
      <c r="J1668" s="17">
        <v>1667.0</v>
      </c>
      <c r="K1668" s="74">
        <v>2955926.0631886</v>
      </c>
    </row>
    <row r="1669" customHeight="1" ht="21.0">
      <c r="J1669" s="17">
        <v>1668.0</v>
      </c>
      <c r="K1669" s="74">
        <v>2.0331289936805E7</v>
      </c>
    </row>
    <row r="1670" customHeight="1" ht="21.0">
      <c r="J1670" s="17">
        <v>1669.0</v>
      </c>
      <c r="K1670" s="74">
        <v>1.56699373454651E7</v>
      </c>
    </row>
    <row r="1671" customHeight="1" ht="21.0">
      <c r="J1671" s="17">
        <v>1670.0</v>
      </c>
      <c r="K1671" s="74">
        <v>1.84292309133609E8</v>
      </c>
    </row>
    <row r="1672" customHeight="1" ht="21.0">
      <c r="J1672" s="17">
        <v>1671.0</v>
      </c>
      <c r="K1672" s="74">
        <v>2.01871611380641E7</v>
      </c>
    </row>
    <row r="1673" customHeight="1" ht="21.0">
      <c r="J1673" s="17">
        <v>1672.0</v>
      </c>
      <c r="K1673" s="74">
        <v>2.18432027040164E7</v>
      </c>
    </row>
    <row r="1674" customHeight="1" ht="21.0">
      <c r="J1674" s="17">
        <v>1673.0</v>
      </c>
      <c r="K1674" s="74">
        <v>2.28654993007374E7</v>
      </c>
    </row>
    <row r="1675" customHeight="1" ht="21.0">
      <c r="J1675" s="17">
        <v>1674.0</v>
      </c>
      <c r="K1675" s="74">
        <v>7.5506565724003E7</v>
      </c>
    </row>
    <row r="1676" customHeight="1" ht="21.0">
      <c r="J1676" s="17">
        <v>1675.0</v>
      </c>
      <c r="K1676" s="74">
        <v>8.94513879933366E8</v>
      </c>
    </row>
    <row r="1677" customHeight="1" ht="21.0">
      <c r="J1677" s="17">
        <v>1676.0</v>
      </c>
      <c r="K1677" s="74">
        <v>2.5944306378965E7</v>
      </c>
    </row>
    <row r="1678" customHeight="1" ht="21.0">
      <c r="J1678" s="17">
        <v>1677.0</v>
      </c>
      <c r="K1678" s="74">
        <v>2.3594041191927E7</v>
      </c>
    </row>
    <row r="1679" customHeight="1" ht="21.0">
      <c r="J1679" s="17">
        <v>1678.0</v>
      </c>
      <c r="K1679" s="74">
        <v>4.08880499733664E7</v>
      </c>
    </row>
    <row r="1680" customHeight="1" ht="21.0">
      <c r="J1680" s="17">
        <v>1679.0</v>
      </c>
      <c r="K1680" s="74">
        <v>4.339325564656E7</v>
      </c>
    </row>
    <row r="1681" customHeight="1" ht="21.0">
      <c r="J1681" s="17">
        <v>1680.0</v>
      </c>
      <c r="K1681" s="74">
        <v>7.61391717320354E7</v>
      </c>
    </row>
    <row r="1682" customHeight="1" ht="21.0">
      <c r="J1682" s="17">
        <v>1681.0</v>
      </c>
      <c r="K1682" s="74">
        <v>1.09849899942382E8</v>
      </c>
    </row>
    <row r="1683" customHeight="1" ht="21.0">
      <c r="J1683" s="17">
        <v>1682.0</v>
      </c>
      <c r="K1683" s="74">
        <v>3.99998134384226E7</v>
      </c>
    </row>
    <row r="1684" customHeight="1" ht="21.0">
      <c r="J1684" s="17">
        <v>1683.0</v>
      </c>
      <c r="K1684" s="74">
        <v>1.28754095669525E8</v>
      </c>
    </row>
    <row r="1685" customHeight="1" ht="21.0">
      <c r="J1685" s="17">
        <v>1684.0</v>
      </c>
      <c r="K1685" s="74">
        <v>1.09669267938327E8</v>
      </c>
    </row>
    <row r="1686" customHeight="1" ht="21.0">
      <c r="J1686" s="17">
        <v>1685.0</v>
      </c>
      <c r="K1686" s="74">
        <v>3.25769009651861E7</v>
      </c>
    </row>
    <row r="1687" customHeight="1" ht="21.0">
      <c r="J1687" s="17">
        <v>1686.0</v>
      </c>
      <c r="K1687" s="74">
        <v>2.94935214554437E7</v>
      </c>
    </row>
    <row r="1688" customHeight="1" ht="21.0">
      <c r="J1688" s="17">
        <v>1687.0</v>
      </c>
      <c r="K1688" s="74">
        <v>4.67569457078566E7</v>
      </c>
    </row>
    <row r="1689" customHeight="1" ht="21.0">
      <c r="J1689" s="17">
        <v>1688.0</v>
      </c>
      <c r="K1689" s="74">
        <v>3.6746394166173E7</v>
      </c>
    </row>
    <row r="1690" customHeight="1" ht="21.0">
      <c r="J1690" s="17">
        <v>1689.0</v>
      </c>
      <c r="K1690" s="74">
        <v>4.38161133122223E7</v>
      </c>
    </row>
    <row r="1691" customHeight="1" ht="21.0">
      <c r="J1691" s="17">
        <v>1690.0</v>
      </c>
      <c r="K1691" s="74">
        <v>1.61340424271329E7</v>
      </c>
    </row>
    <row r="1692" customHeight="1" ht="21.0">
      <c r="J1692" s="17">
        <v>1691.0</v>
      </c>
      <c r="K1692" s="74">
        <v>2.2381625870907E8</v>
      </c>
    </row>
    <row r="1693" customHeight="1" ht="21.0">
      <c r="J1693" s="17">
        <v>1692.0</v>
      </c>
      <c r="K1693" s="74">
        <v>9.93419958631506E7</v>
      </c>
    </row>
    <row r="1694" customHeight="1" ht="21.0">
      <c r="J1694" s="17">
        <v>1693.0</v>
      </c>
      <c r="K1694" s="74">
        <v>5.67616224116288E7</v>
      </c>
    </row>
    <row r="1695" customHeight="1" ht="21.0">
      <c r="J1695" s="17">
        <v>1694.0</v>
      </c>
      <c r="K1695" s="74">
        <v>5.48666007395597E7</v>
      </c>
    </row>
    <row r="1696" customHeight="1" ht="21.0">
      <c r="J1696" s="17">
        <v>1695.0</v>
      </c>
      <c r="K1696" s="74">
        <v>2.68207118483128E8</v>
      </c>
    </row>
    <row r="1697" customHeight="1" ht="21.0">
      <c r="J1697" s="17">
        <v>1696.0</v>
      </c>
      <c r="K1697" s="74">
        <v>2346246.7105977</v>
      </c>
    </row>
    <row r="1698" customHeight="1" ht="21.0">
      <c r="J1698" s="17">
        <v>1697.0</v>
      </c>
      <c r="K1698" s="74">
        <v>8.88052250897486E7</v>
      </c>
    </row>
    <row r="1699" customHeight="1" ht="21.0">
      <c r="J1699" s="17">
        <v>1698.0</v>
      </c>
      <c r="K1699" s="74">
        <v>8.73979977378825E7</v>
      </c>
    </row>
    <row r="1700" customHeight="1" ht="21.0">
      <c r="J1700" s="17">
        <v>1699.0</v>
      </c>
      <c r="K1700" s="74">
        <v>3570755.420332</v>
      </c>
    </row>
    <row r="1701" customHeight="1" ht="21.0">
      <c r="J1701" s="17">
        <v>1700.0</v>
      </c>
      <c r="K1701" s="74">
        <v>2.95688949224289E7</v>
      </c>
    </row>
    <row r="1702" customHeight="1" ht="21.0">
      <c r="J1702" s="17">
        <v>1701.0</v>
      </c>
      <c r="K1702" s="74">
        <v>1.30949833082063E7</v>
      </c>
    </row>
    <row r="1703" customHeight="1" ht="21.0">
      <c r="J1703" s="17">
        <v>1702.0</v>
      </c>
      <c r="K1703" s="74">
        <v>2.7894660634322E8</v>
      </c>
    </row>
    <row r="1704" customHeight="1" ht="21.0">
      <c r="J1704" s="17">
        <v>1703.0</v>
      </c>
      <c r="K1704" s="74">
        <v>4987782.87683101</v>
      </c>
    </row>
    <row r="1705" customHeight="1" ht="21.0">
      <c r="J1705" s="17">
        <v>1704.0</v>
      </c>
      <c r="K1705" s="74">
        <v>2.25160662395226E7</v>
      </c>
    </row>
    <row r="1706" customHeight="1" ht="21.0">
      <c r="J1706" s="17">
        <v>1705.0</v>
      </c>
      <c r="K1706" s="74">
        <v>2.50976012437747E7</v>
      </c>
    </row>
    <row r="1707" customHeight="1" ht="21.0">
      <c r="J1707" s="17">
        <v>1706.0</v>
      </c>
      <c r="K1707" s="74">
        <v>6536655.47647081</v>
      </c>
    </row>
    <row r="1708" customHeight="1" ht="21.0">
      <c r="J1708" s="17">
        <v>1707.0</v>
      </c>
      <c r="K1708" s="74">
        <v>1.06265886101147E7</v>
      </c>
    </row>
    <row r="1709" customHeight="1" ht="21.0">
      <c r="J1709" s="17">
        <v>1708.0</v>
      </c>
      <c r="K1709" s="74">
        <v>1.52434175549021E8</v>
      </c>
    </row>
    <row r="1710" customHeight="1" ht="21.0">
      <c r="J1710" s="17">
        <v>1709.0</v>
      </c>
      <c r="K1710" s="74">
        <v>6465638.08534526</v>
      </c>
    </row>
    <row r="1711" customHeight="1" ht="21.0">
      <c r="J1711" s="17">
        <v>1710.0</v>
      </c>
      <c r="K1711" s="74">
        <v>7.8618751861384E7</v>
      </c>
    </row>
    <row r="1712" customHeight="1" ht="21.0">
      <c r="J1712" s="17">
        <v>1711.0</v>
      </c>
      <c r="K1712" s="74">
        <v>1.3125871947754E7</v>
      </c>
    </row>
    <row r="1713" customHeight="1" ht="21.0">
      <c r="J1713" s="17">
        <v>1712.0</v>
      </c>
      <c r="K1713" s="74">
        <v>1.72605701739688E8</v>
      </c>
    </row>
    <row r="1714" customHeight="1" ht="21.0">
      <c r="J1714" s="17">
        <v>1713.0</v>
      </c>
      <c r="K1714" s="74">
        <v>1.43416435537197E8</v>
      </c>
    </row>
    <row r="1715" customHeight="1" ht="21.0">
      <c r="J1715" s="17">
        <v>1714.0</v>
      </c>
      <c r="K1715" s="74">
        <v>5717140.93644646</v>
      </c>
    </row>
    <row r="1716" customHeight="1" ht="21.0">
      <c r="J1716" s="17">
        <v>1715.0</v>
      </c>
      <c r="K1716" s="74">
        <v>3.24841518222894E7</v>
      </c>
    </row>
    <row r="1717" customHeight="1" ht="21.0">
      <c r="J1717" s="17">
        <v>1716.0</v>
      </c>
      <c r="K1717" s="74">
        <v>7.84466048788919E7</v>
      </c>
    </row>
    <row r="1718" customHeight="1" ht="21.0">
      <c r="J1718" s="17">
        <v>1717.0</v>
      </c>
      <c r="K1718" s="74">
        <v>1.14076204434821E8</v>
      </c>
    </row>
    <row r="1719" customHeight="1" ht="21.0">
      <c r="J1719" s="17">
        <v>1718.0</v>
      </c>
      <c r="K1719" s="74">
        <v>2.88346515230872E7</v>
      </c>
    </row>
    <row r="1720" customHeight="1" ht="21.0">
      <c r="J1720" s="17">
        <v>1719.0</v>
      </c>
      <c r="K1720" s="74">
        <v>1.44679618565061E7</v>
      </c>
    </row>
    <row r="1721" customHeight="1" ht="21.0">
      <c r="J1721" s="17">
        <v>1720.0</v>
      </c>
      <c r="K1721" s="74">
        <v>6.12386029339721E7</v>
      </c>
    </row>
    <row r="1722" customHeight="1" ht="21.0">
      <c r="J1722" s="17">
        <v>1721.0</v>
      </c>
      <c r="K1722" s="74">
        <v>1.5632207173571E7</v>
      </c>
    </row>
    <row r="1723" customHeight="1" ht="21.0">
      <c r="J1723" s="17">
        <v>1722.0</v>
      </c>
      <c r="K1723" s="74">
        <v>6.71878521613383E7</v>
      </c>
    </row>
    <row r="1724" customHeight="1" ht="21.0">
      <c r="J1724" s="17">
        <v>1723.0</v>
      </c>
      <c r="K1724" s="74">
        <v>1.06369646390228E8</v>
      </c>
    </row>
    <row r="1725" customHeight="1" ht="21.0">
      <c r="J1725" s="17">
        <v>1724.0</v>
      </c>
      <c r="K1725" s="74">
        <v>1.92729386905947E8</v>
      </c>
    </row>
    <row r="1726" customHeight="1" ht="21.0">
      <c r="J1726" s="17">
        <v>1725.0</v>
      </c>
      <c r="K1726" s="74">
        <v>1.275127751966E8</v>
      </c>
    </row>
    <row r="1727" customHeight="1" ht="21.0">
      <c r="J1727" s="17">
        <v>1726.0</v>
      </c>
      <c r="K1727" s="74">
        <v>4.04256038462511E7</v>
      </c>
    </row>
    <row r="1728" customHeight="1" ht="21.0">
      <c r="J1728" s="17">
        <v>1727.0</v>
      </c>
      <c r="K1728" s="74">
        <v>3.23179617448074E7</v>
      </c>
    </row>
    <row r="1729" customHeight="1" ht="21.0">
      <c r="J1729" s="17">
        <v>1728.0</v>
      </c>
      <c r="K1729" s="74">
        <v>1.62553280988193E7</v>
      </c>
    </row>
    <row r="1730" customHeight="1" ht="21.0">
      <c r="J1730" s="17">
        <v>1729.0</v>
      </c>
      <c r="K1730" s="74">
        <v>1.01895373159767E7</v>
      </c>
    </row>
    <row r="1731" customHeight="1" ht="21.0">
      <c r="J1731" s="17">
        <v>1730.0</v>
      </c>
      <c r="K1731" s="74">
        <v>4.03845273858344E8</v>
      </c>
    </row>
    <row r="1732" customHeight="1" ht="21.0">
      <c r="J1732" s="17">
        <v>1731.0</v>
      </c>
      <c r="K1732" s="74">
        <v>2.62808747014036E8</v>
      </c>
    </row>
    <row r="1733" customHeight="1" ht="21.0">
      <c r="J1733" s="17">
        <v>1732.0</v>
      </c>
      <c r="K1733" s="74">
        <v>3.51601476929684E7</v>
      </c>
    </row>
    <row r="1734" customHeight="1" ht="21.0">
      <c r="J1734" s="17">
        <v>1733.0</v>
      </c>
      <c r="K1734" s="74">
        <v>8659289.42463883</v>
      </c>
    </row>
    <row r="1735" customHeight="1" ht="21.0">
      <c r="J1735" s="17">
        <v>1734.0</v>
      </c>
      <c r="K1735" s="74">
        <v>8.5886498348346E7</v>
      </c>
    </row>
    <row r="1736" customHeight="1" ht="21.0">
      <c r="J1736" s="17">
        <v>1735.0</v>
      </c>
      <c r="K1736" s="74">
        <v>2.81986826042611E8</v>
      </c>
    </row>
    <row r="1737" customHeight="1" ht="21.0">
      <c r="J1737" s="17">
        <v>1736.0</v>
      </c>
      <c r="K1737" s="74">
        <v>1.04166795294525E8</v>
      </c>
    </row>
    <row r="1738" customHeight="1" ht="21.0">
      <c r="J1738" s="17">
        <v>1737.0</v>
      </c>
      <c r="K1738" s="74">
        <v>3.65553454336E7</v>
      </c>
    </row>
    <row r="1739" customHeight="1" ht="21.0">
      <c r="J1739" s="17">
        <v>1738.0</v>
      </c>
      <c r="K1739" s="74">
        <v>3.6909387581851E8</v>
      </c>
    </row>
    <row r="1740" customHeight="1" ht="21.0">
      <c r="J1740" s="17">
        <v>1739.0</v>
      </c>
      <c r="K1740" s="74">
        <v>3.66659431950379E7</v>
      </c>
    </row>
    <row r="1741" customHeight="1" ht="21.0">
      <c r="J1741" s="17">
        <v>1740.0</v>
      </c>
      <c r="K1741" s="74">
        <v>5.37634612783934E7</v>
      </c>
    </row>
    <row r="1742" customHeight="1" ht="21.0">
      <c r="J1742" s="17">
        <v>1741.0</v>
      </c>
      <c r="K1742" s="74">
        <v>1.40191765716644E8</v>
      </c>
    </row>
    <row r="1743" customHeight="1" ht="21.0">
      <c r="J1743" s="17">
        <v>1742.0</v>
      </c>
      <c r="K1743" s="74">
        <v>7447053.82119993</v>
      </c>
    </row>
    <row r="1744" customHeight="1" ht="21.0">
      <c r="J1744" s="17">
        <v>1743.0</v>
      </c>
      <c r="K1744" s="74">
        <v>7.6058128279681E7</v>
      </c>
    </row>
    <row r="1745" customHeight="1" ht="21.0">
      <c r="J1745" s="17">
        <v>1744.0</v>
      </c>
      <c r="K1745" s="74">
        <v>1908365.54872075</v>
      </c>
    </row>
    <row r="1746" customHeight="1" ht="21.0">
      <c r="J1746" s="17">
        <v>1745.0</v>
      </c>
      <c r="K1746" s="74">
        <v>4.4766159530263E7</v>
      </c>
    </row>
    <row r="1747" customHeight="1" ht="21.0">
      <c r="J1747" s="17">
        <v>1746.0</v>
      </c>
      <c r="K1747" s="74">
        <v>1.20249258876624E8</v>
      </c>
    </row>
    <row r="1748" customHeight="1" ht="21.0">
      <c r="J1748" s="17">
        <v>1747.0</v>
      </c>
      <c r="K1748" s="74">
        <v>3.05961762201032E7</v>
      </c>
    </row>
    <row r="1749" customHeight="1" ht="21.0">
      <c r="J1749" s="17">
        <v>1748.0</v>
      </c>
      <c r="K1749" s="74">
        <v>1.77850011912074E7</v>
      </c>
    </row>
    <row r="1750" customHeight="1" ht="21.0">
      <c r="J1750" s="17">
        <v>1749.0</v>
      </c>
      <c r="K1750" s="74">
        <v>6.92921128220698E7</v>
      </c>
    </row>
    <row r="1751" customHeight="1" ht="21.0">
      <c r="J1751" s="17">
        <v>1750.0</v>
      </c>
      <c r="K1751" s="74">
        <v>3.40027495208953E7</v>
      </c>
    </row>
    <row r="1752" customHeight="1" ht="21.0">
      <c r="J1752" s="17">
        <v>1751.0</v>
      </c>
      <c r="K1752" s="74">
        <v>7.57970029365225E7</v>
      </c>
    </row>
    <row r="1753" customHeight="1" ht="21.0">
      <c r="J1753" s="17">
        <v>1752.0</v>
      </c>
      <c r="K1753" s="74">
        <v>1.66993081559599E7</v>
      </c>
    </row>
    <row r="1754" customHeight="1" ht="21.0">
      <c r="J1754" s="17">
        <v>1753.0</v>
      </c>
      <c r="K1754" s="74">
        <v>4756108.08574407</v>
      </c>
    </row>
    <row r="1755" customHeight="1" ht="21.0">
      <c r="J1755" s="17">
        <v>1754.0</v>
      </c>
      <c r="K1755" s="74">
        <v>1.61021224652877E8</v>
      </c>
    </row>
    <row r="1756" customHeight="1" ht="21.0">
      <c r="J1756" s="17">
        <v>1755.0</v>
      </c>
      <c r="K1756" s="74">
        <v>9537027.41173543</v>
      </c>
    </row>
    <row r="1757" customHeight="1" ht="21.0">
      <c r="J1757" s="17">
        <v>1756.0</v>
      </c>
      <c r="K1757" s="74">
        <v>5.18133447031203E7</v>
      </c>
    </row>
    <row r="1758" customHeight="1" ht="21.0">
      <c r="J1758" s="17">
        <v>1757.0</v>
      </c>
      <c r="K1758" s="74">
        <v>1.37243083619641E7</v>
      </c>
    </row>
    <row r="1759" customHeight="1" ht="21.0">
      <c r="J1759" s="17">
        <v>1758.0</v>
      </c>
      <c r="K1759" s="74">
        <v>3.63636753873851E7</v>
      </c>
    </row>
    <row r="1760" customHeight="1" ht="21.0">
      <c r="J1760" s="17">
        <v>1759.0</v>
      </c>
      <c r="K1760" s="74">
        <v>1.57552443882585E8</v>
      </c>
    </row>
    <row r="1761" customHeight="1" ht="21.0">
      <c r="J1761" s="17">
        <v>1760.0</v>
      </c>
      <c r="K1761" s="74">
        <v>1.62701987490126E7</v>
      </c>
    </row>
    <row r="1762" customHeight="1" ht="21.0">
      <c r="J1762" s="17">
        <v>1761.0</v>
      </c>
      <c r="K1762" s="74">
        <v>1.02825483014711E7</v>
      </c>
    </row>
    <row r="1763" customHeight="1" ht="21.0">
      <c r="J1763" s="17">
        <v>1762.0</v>
      </c>
      <c r="K1763" s="74">
        <v>3.53285030511545E7</v>
      </c>
    </row>
    <row r="1764" customHeight="1" ht="21.0">
      <c r="J1764" s="17">
        <v>1763.0</v>
      </c>
      <c r="K1764" s="74">
        <v>3.8617233422802E7</v>
      </c>
    </row>
    <row r="1765" customHeight="1" ht="21.0">
      <c r="J1765" s="17">
        <v>1764.0</v>
      </c>
      <c r="K1765" s="74">
        <v>2.3363910381449E7</v>
      </c>
    </row>
    <row r="1766" customHeight="1" ht="21.0">
      <c r="J1766" s="17">
        <v>1765.0</v>
      </c>
      <c r="K1766" s="74">
        <v>8.03593267112207E7</v>
      </c>
    </row>
    <row r="1767" customHeight="1" ht="21.0">
      <c r="J1767" s="17">
        <v>1766.0</v>
      </c>
      <c r="K1767" s="74">
        <v>6783517.4540792</v>
      </c>
    </row>
    <row r="1768" customHeight="1" ht="21.0">
      <c r="J1768" s="17">
        <v>1767.0</v>
      </c>
      <c r="K1768" s="74">
        <v>5.83443830104508E7</v>
      </c>
    </row>
    <row r="1769" customHeight="1" ht="21.0">
      <c r="J1769" s="17">
        <v>1768.0</v>
      </c>
      <c r="K1769" s="74">
        <v>9387789.92461433</v>
      </c>
    </row>
    <row r="1770" customHeight="1" ht="21.0">
      <c r="J1770" s="17">
        <v>1769.0</v>
      </c>
      <c r="K1770" s="74">
        <v>2.43840371359237E7</v>
      </c>
    </row>
    <row r="1771" customHeight="1" ht="21.0">
      <c r="J1771" s="17">
        <v>1770.0</v>
      </c>
      <c r="K1771" s="74">
        <v>1.50190902061712E8</v>
      </c>
    </row>
    <row r="1772" customHeight="1" ht="21.0">
      <c r="J1772" s="17">
        <v>1771.0</v>
      </c>
      <c r="K1772" s="74">
        <v>9.77562535726306E7</v>
      </c>
    </row>
    <row r="1773" customHeight="1" ht="21.0">
      <c r="J1773" s="17">
        <v>1772.0</v>
      </c>
      <c r="K1773" s="74">
        <v>4.09626040505551E7</v>
      </c>
    </row>
    <row r="1774" customHeight="1" ht="21.0">
      <c r="J1774" s="17">
        <v>1773.0</v>
      </c>
      <c r="K1774" s="74">
        <v>2.71799165462192E7</v>
      </c>
    </row>
    <row r="1775" customHeight="1" ht="21.0">
      <c r="J1775" s="17">
        <v>1774.0</v>
      </c>
      <c r="K1775" s="74">
        <v>3.51859670037835E7</v>
      </c>
    </row>
    <row r="1776" customHeight="1" ht="21.0">
      <c r="J1776" s="17">
        <v>1775.0</v>
      </c>
      <c r="K1776" s="74">
        <v>8.70108504017933E7</v>
      </c>
    </row>
    <row r="1777" customHeight="1" ht="21.0">
      <c r="J1777" s="17">
        <v>1776.0</v>
      </c>
      <c r="K1777" s="74">
        <v>4.08434877377577E7</v>
      </c>
    </row>
    <row r="1778" customHeight="1" ht="21.0">
      <c r="J1778" s="17">
        <v>1777.0</v>
      </c>
      <c r="K1778" s="74">
        <v>1.26898867793059E8</v>
      </c>
    </row>
    <row r="1779" customHeight="1" ht="21.0">
      <c r="J1779" s="17">
        <v>1778.0</v>
      </c>
      <c r="K1779" s="74">
        <v>9.08389394430382E7</v>
      </c>
    </row>
    <row r="1780" customHeight="1" ht="21.0">
      <c r="J1780" s="17">
        <v>1779.0</v>
      </c>
      <c r="K1780" s="74">
        <v>3.83320460717763E7</v>
      </c>
    </row>
    <row r="1781" customHeight="1" ht="21.0">
      <c r="J1781" s="17">
        <v>1780.0</v>
      </c>
      <c r="K1781" s="74">
        <v>3.01589675686674E7</v>
      </c>
    </row>
    <row r="1782" customHeight="1" ht="21.0">
      <c r="J1782" s="17">
        <v>1781.0</v>
      </c>
      <c r="K1782" s="74">
        <v>7.94459563543935E7</v>
      </c>
    </row>
    <row r="1783" customHeight="1" ht="21.0">
      <c r="J1783" s="17">
        <v>1782.0</v>
      </c>
      <c r="K1783" s="74">
        <v>4.94423950007742E7</v>
      </c>
    </row>
    <row r="1784" customHeight="1" ht="21.0">
      <c r="J1784" s="17">
        <v>1783.0</v>
      </c>
      <c r="K1784" s="74">
        <v>3.4693747204571E7</v>
      </c>
    </row>
    <row r="1785" customHeight="1" ht="21.0">
      <c r="J1785" s="17">
        <v>1784.0</v>
      </c>
      <c r="K1785" s="74">
        <v>7.31843189485952E7</v>
      </c>
    </row>
    <row r="1786" customHeight="1" ht="21.0">
      <c r="J1786" s="17">
        <v>1785.0</v>
      </c>
      <c r="K1786" s="74">
        <v>1.7072271248822E8</v>
      </c>
    </row>
    <row r="1787" customHeight="1" ht="21.0">
      <c r="J1787" s="17">
        <v>1786.0</v>
      </c>
      <c r="K1787" s="74">
        <v>6.2575895833352E7</v>
      </c>
    </row>
    <row r="1788" customHeight="1" ht="21.0">
      <c r="J1788" s="17">
        <v>1787.0</v>
      </c>
      <c r="K1788" s="74">
        <v>9181862.31096026</v>
      </c>
    </row>
    <row r="1789" customHeight="1" ht="21.0">
      <c r="J1789" s="17">
        <v>1788.0</v>
      </c>
      <c r="K1789" s="74">
        <v>6.0319720886471E7</v>
      </c>
    </row>
    <row r="1790" customHeight="1" ht="21.0">
      <c r="J1790" s="17">
        <v>1789.0</v>
      </c>
      <c r="K1790" s="74">
        <v>2.18020643220692E8</v>
      </c>
    </row>
    <row r="1791" customHeight="1" ht="21.0">
      <c r="J1791" s="17">
        <v>1790.0</v>
      </c>
      <c r="K1791" s="74">
        <v>2241003.25926511</v>
      </c>
    </row>
    <row r="1792" customHeight="1" ht="21.0">
      <c r="J1792" s="17">
        <v>1791.0</v>
      </c>
      <c r="K1792" s="74">
        <v>3.2325230068604E7</v>
      </c>
    </row>
    <row r="1793" customHeight="1" ht="21.0">
      <c r="J1793" s="17">
        <v>1792.0</v>
      </c>
      <c r="K1793" s="74">
        <v>9.88823404831899E7</v>
      </c>
    </row>
    <row r="1794" customHeight="1" ht="21.0">
      <c r="J1794" s="17">
        <v>1793.0</v>
      </c>
      <c r="K1794" s="74">
        <v>8.9655685721018E7</v>
      </c>
    </row>
    <row r="1795" customHeight="1" ht="21.0">
      <c r="J1795" s="17">
        <v>1794.0</v>
      </c>
      <c r="K1795" s="74">
        <v>1.90052885167846E8</v>
      </c>
    </row>
    <row r="1796" customHeight="1" ht="21.0">
      <c r="J1796" s="17">
        <v>1795.0</v>
      </c>
      <c r="K1796" s="74">
        <v>4.51994413543524E7</v>
      </c>
    </row>
    <row r="1797" customHeight="1" ht="21.0">
      <c r="J1797" s="17">
        <v>1796.0</v>
      </c>
      <c r="K1797" s="74">
        <v>6.43576414723166E7</v>
      </c>
    </row>
    <row r="1798" customHeight="1" ht="21.0">
      <c r="J1798" s="17">
        <v>1797.0</v>
      </c>
      <c r="K1798" s="74">
        <v>1.99184297181603E7</v>
      </c>
    </row>
    <row r="1799" customHeight="1" ht="21.0">
      <c r="J1799" s="17">
        <v>1798.0</v>
      </c>
      <c r="K1799" s="74">
        <v>2.87730832588501E7</v>
      </c>
    </row>
    <row r="1800" customHeight="1" ht="21.0">
      <c r="J1800" s="17">
        <v>1799.0</v>
      </c>
      <c r="K1800" s="74">
        <v>2.01309623757424E7</v>
      </c>
    </row>
    <row r="1801" customHeight="1" ht="21.0">
      <c r="J1801" s="17">
        <v>1800.0</v>
      </c>
      <c r="K1801" s="74">
        <v>3.81592851054933E7</v>
      </c>
    </row>
    <row r="1802" customHeight="1" ht="21.0">
      <c r="J1802" s="17">
        <v>1801.0</v>
      </c>
      <c r="K1802" s="74">
        <v>1.82594423327146E8</v>
      </c>
    </row>
    <row r="1803" customHeight="1" ht="21.0">
      <c r="J1803" s="17">
        <v>1802.0</v>
      </c>
      <c r="K1803" s="74">
        <v>1.05571876297014E7</v>
      </c>
    </row>
    <row r="1804" customHeight="1" ht="21.0">
      <c r="J1804" s="17">
        <v>1803.0</v>
      </c>
      <c r="K1804" s="74">
        <v>2.11483519148372E7</v>
      </c>
    </row>
    <row r="1805" customHeight="1" ht="21.0">
      <c r="J1805" s="17">
        <v>1804.0</v>
      </c>
      <c r="K1805" s="74">
        <v>3.26023212731548E7</v>
      </c>
    </row>
    <row r="1806" customHeight="1" ht="21.0">
      <c r="J1806" s="17">
        <v>1805.0</v>
      </c>
      <c r="K1806" s="74">
        <v>3.22211304813144E7</v>
      </c>
    </row>
    <row r="1807" customHeight="1" ht="21.0">
      <c r="J1807" s="17">
        <v>1806.0</v>
      </c>
      <c r="K1807" s="74">
        <v>5440407.73155903</v>
      </c>
    </row>
    <row r="1808" customHeight="1" ht="21.0">
      <c r="J1808" s="17">
        <v>1807.0</v>
      </c>
      <c r="K1808" s="74">
        <v>2.2411314653305E7</v>
      </c>
    </row>
    <row r="1809" customHeight="1" ht="21.0">
      <c r="J1809" s="17">
        <v>1808.0</v>
      </c>
      <c r="K1809" s="74">
        <v>9.30993968521146E7</v>
      </c>
    </row>
    <row r="1810" customHeight="1" ht="21.0">
      <c r="J1810" s="17">
        <v>1809.0</v>
      </c>
      <c r="K1810" s="74">
        <v>1.51489799643616E9</v>
      </c>
    </row>
    <row r="1811" customHeight="1" ht="21.0">
      <c r="J1811" s="17">
        <v>1810.0</v>
      </c>
      <c r="K1811" s="74">
        <v>7809395.39740228</v>
      </c>
    </row>
    <row r="1812" customHeight="1" ht="21.0">
      <c r="J1812" s="17">
        <v>1811.0</v>
      </c>
      <c r="K1812" s="74">
        <v>3517643.8414912</v>
      </c>
    </row>
    <row r="1813" customHeight="1" ht="21.0">
      <c r="J1813" s="17">
        <v>1812.0</v>
      </c>
      <c r="K1813" s="74">
        <v>5.06119961823071E7</v>
      </c>
    </row>
    <row r="1814" customHeight="1" ht="21.0">
      <c r="J1814" s="17">
        <v>1813.0</v>
      </c>
      <c r="K1814" s="74">
        <v>1.1039810509474E7</v>
      </c>
    </row>
    <row r="1815" customHeight="1" ht="21.0">
      <c r="J1815" s="17">
        <v>1814.0</v>
      </c>
      <c r="K1815" s="74">
        <v>6.61180080038529E7</v>
      </c>
    </row>
    <row r="1816" customHeight="1" ht="21.0">
      <c r="J1816" s="17">
        <v>1815.0</v>
      </c>
      <c r="K1816" s="74">
        <v>3.50662285185163E7</v>
      </c>
    </row>
    <row r="1817" customHeight="1" ht="21.0">
      <c r="J1817" s="17">
        <v>1816.0</v>
      </c>
      <c r="K1817" s="74">
        <v>9324354.66544149</v>
      </c>
    </row>
    <row r="1818" customHeight="1" ht="21.0">
      <c r="J1818" s="17">
        <v>1817.0</v>
      </c>
      <c r="K1818" s="74">
        <v>4.02904283267764E7</v>
      </c>
    </row>
    <row r="1819" customHeight="1" ht="21.0">
      <c r="J1819" s="17">
        <v>1818.0</v>
      </c>
      <c r="K1819" s="74">
        <v>4.4212032756887E7</v>
      </c>
    </row>
    <row r="1820" customHeight="1" ht="21.0">
      <c r="J1820" s="17">
        <v>1819.0</v>
      </c>
      <c r="K1820" s="74">
        <v>1.32215553626824E7</v>
      </c>
    </row>
    <row r="1821" customHeight="1" ht="21.0">
      <c r="J1821" s="17">
        <v>1820.0</v>
      </c>
      <c r="K1821" s="74">
        <v>1.00420525829399E7</v>
      </c>
    </row>
    <row r="1822" customHeight="1" ht="21.0">
      <c r="J1822" s="17">
        <v>1821.0</v>
      </c>
      <c r="K1822" s="74">
        <v>9285165.50115391</v>
      </c>
    </row>
    <row r="1823" customHeight="1" ht="21.0">
      <c r="J1823" s="17">
        <v>1822.0</v>
      </c>
      <c r="K1823" s="74">
        <v>5.55071131275854E7</v>
      </c>
    </row>
    <row r="1824" customHeight="1" ht="21.0">
      <c r="J1824" s="17">
        <v>1823.0</v>
      </c>
      <c r="K1824" s="74">
        <v>1.34956461409768E8</v>
      </c>
    </row>
    <row r="1825" customHeight="1" ht="21.0">
      <c r="J1825" s="17">
        <v>1824.0</v>
      </c>
      <c r="K1825" s="74">
        <v>3.56533234888556E7</v>
      </c>
    </row>
    <row r="1826" customHeight="1" ht="21.0">
      <c r="J1826" s="17">
        <v>1825.0</v>
      </c>
      <c r="K1826" s="74">
        <v>3.1193402373919E7</v>
      </c>
    </row>
    <row r="1827" customHeight="1" ht="21.0">
      <c r="J1827" s="17">
        <v>1826.0</v>
      </c>
      <c r="K1827" s="74">
        <v>6.19892448355201E7</v>
      </c>
    </row>
    <row r="1828" customHeight="1" ht="21.0">
      <c r="J1828" s="17">
        <v>1827.0</v>
      </c>
      <c r="K1828" s="74">
        <v>3.1277024121934E7</v>
      </c>
    </row>
    <row r="1829" customHeight="1" ht="21.0">
      <c r="J1829" s="17">
        <v>1828.0</v>
      </c>
      <c r="K1829" s="74">
        <v>3.44679702700187E7</v>
      </c>
    </row>
    <row r="1830" customHeight="1" ht="21.0">
      <c r="J1830" s="17">
        <v>1829.0</v>
      </c>
      <c r="K1830" s="74">
        <v>9380731.6896713</v>
      </c>
    </row>
    <row r="1831" customHeight="1" ht="21.0">
      <c r="J1831" s="17">
        <v>1830.0</v>
      </c>
      <c r="K1831" s="74">
        <v>7.63097991357532E7</v>
      </c>
    </row>
    <row r="1832" customHeight="1" ht="21.0">
      <c r="J1832" s="17">
        <v>1831.0</v>
      </c>
      <c r="K1832" s="74">
        <v>4.94084702048537E7</v>
      </c>
    </row>
    <row r="1833" customHeight="1" ht="21.0">
      <c r="J1833" s="17">
        <v>1832.0</v>
      </c>
      <c r="K1833" s="74">
        <v>4.703113030855E7</v>
      </c>
    </row>
    <row r="1834" customHeight="1" ht="21.0">
      <c r="J1834" s="17">
        <v>1833.0</v>
      </c>
      <c r="K1834" s="74">
        <v>9.6517104844481E7</v>
      </c>
    </row>
    <row r="1835" customHeight="1" ht="21.0">
      <c r="J1835" s="17">
        <v>1834.0</v>
      </c>
      <c r="K1835" s="74">
        <v>3.75180143270693E7</v>
      </c>
    </row>
    <row r="1836" customHeight="1" ht="21.0">
      <c r="J1836" s="17">
        <v>1835.0</v>
      </c>
      <c r="K1836" s="74">
        <v>1.3912101686524E8</v>
      </c>
    </row>
    <row r="1837" customHeight="1" ht="21.0">
      <c r="J1837" s="17">
        <v>1836.0</v>
      </c>
      <c r="K1837" s="74">
        <v>1.91580405255336E7</v>
      </c>
    </row>
    <row r="1838" customHeight="1" ht="21.0">
      <c r="J1838" s="17">
        <v>1837.0</v>
      </c>
      <c r="K1838" s="74">
        <v>4.86314146842939E7</v>
      </c>
    </row>
    <row r="1839" customHeight="1" ht="21.0">
      <c r="J1839" s="17">
        <v>1838.0</v>
      </c>
      <c r="K1839" s="74">
        <v>1.95487794808184E7</v>
      </c>
    </row>
    <row r="1840" customHeight="1" ht="21.0">
      <c r="J1840" s="17">
        <v>1839.0</v>
      </c>
      <c r="K1840" s="74">
        <v>8.52668259698973E7</v>
      </c>
    </row>
    <row r="1841" customHeight="1" ht="21.0">
      <c r="J1841" s="17">
        <v>1840.0</v>
      </c>
      <c r="K1841" s="74">
        <v>1.25912411069899E8</v>
      </c>
    </row>
    <row r="1842" customHeight="1" ht="21.0">
      <c r="J1842" s="17">
        <v>1841.0</v>
      </c>
      <c r="K1842" s="74">
        <v>1.10918247847734E7</v>
      </c>
    </row>
    <row r="1843" customHeight="1" ht="21.0">
      <c r="J1843" s="17">
        <v>1842.0</v>
      </c>
      <c r="K1843" s="74">
        <v>5.3841277121236E8</v>
      </c>
    </row>
    <row r="1844" customHeight="1" ht="21.0">
      <c r="J1844" s="17">
        <v>1843.0</v>
      </c>
      <c r="K1844" s="74">
        <v>1.26504152646264E7</v>
      </c>
    </row>
    <row r="1845" customHeight="1" ht="21.0">
      <c r="J1845" s="17">
        <v>1844.0</v>
      </c>
      <c r="K1845" s="74">
        <v>1.78499231066966E8</v>
      </c>
    </row>
    <row r="1846" customHeight="1" ht="21.0">
      <c r="J1846" s="17">
        <v>1845.0</v>
      </c>
      <c r="K1846" s="74">
        <v>6.20778939175894E7</v>
      </c>
    </row>
    <row r="1847" customHeight="1" ht="21.0">
      <c r="J1847" s="17">
        <v>1846.0</v>
      </c>
      <c r="K1847" s="74">
        <v>1.81323605062974E8</v>
      </c>
    </row>
    <row r="1848" customHeight="1" ht="21.0">
      <c r="J1848" s="17">
        <v>1847.0</v>
      </c>
      <c r="K1848" s="74">
        <v>4243177.67435574</v>
      </c>
    </row>
    <row r="1849" customHeight="1" ht="21.0">
      <c r="J1849" s="17">
        <v>1848.0</v>
      </c>
      <c r="K1849" s="74">
        <v>5.51528656152609E7</v>
      </c>
    </row>
    <row r="1850" customHeight="1" ht="21.0">
      <c r="J1850" s="17">
        <v>1849.0</v>
      </c>
      <c r="K1850" s="74">
        <v>7.80354618752532E7</v>
      </c>
    </row>
    <row r="1851" customHeight="1" ht="21.0">
      <c r="J1851" s="17">
        <v>1850.0</v>
      </c>
      <c r="K1851" s="74">
        <v>7444273.31522489</v>
      </c>
    </row>
    <row r="1852" customHeight="1" ht="21.0">
      <c r="J1852" s="17">
        <v>1851.0</v>
      </c>
      <c r="K1852" s="74">
        <v>3.45594327137875E7</v>
      </c>
    </row>
    <row r="1853" customHeight="1" ht="21.0">
      <c r="J1853" s="17">
        <v>1852.0</v>
      </c>
      <c r="K1853" s="74">
        <v>5.4809374712139E7</v>
      </c>
    </row>
    <row r="1854" customHeight="1" ht="21.0">
      <c r="J1854" s="17">
        <v>1853.0</v>
      </c>
      <c r="K1854" s="74">
        <v>1.21821057416599E8</v>
      </c>
    </row>
    <row r="1855" customHeight="1" ht="21.0">
      <c r="J1855" s="17">
        <v>1854.0</v>
      </c>
      <c r="K1855" s="74">
        <v>2.265421760705E7</v>
      </c>
    </row>
    <row r="1856" customHeight="1" ht="21.0">
      <c r="J1856" s="17">
        <v>1855.0</v>
      </c>
      <c r="K1856" s="74">
        <v>3.8911072017682E7</v>
      </c>
    </row>
    <row r="1857" customHeight="1" ht="21.0">
      <c r="J1857" s="17">
        <v>1856.0</v>
      </c>
      <c r="K1857" s="74">
        <v>2.48348533608942E7</v>
      </c>
    </row>
    <row r="1858" customHeight="1" ht="21.0">
      <c r="J1858" s="17">
        <v>1857.0</v>
      </c>
      <c r="K1858" s="74">
        <v>2.4045143183573E7</v>
      </c>
    </row>
    <row r="1859" customHeight="1" ht="21.0">
      <c r="J1859" s="17">
        <v>1858.0</v>
      </c>
      <c r="K1859" s="74">
        <v>1.21874205711119E7</v>
      </c>
    </row>
    <row r="1860" customHeight="1" ht="21.0">
      <c r="J1860" s="17">
        <v>1859.0</v>
      </c>
      <c r="K1860" s="74">
        <v>1.2449053798261E8</v>
      </c>
    </row>
    <row r="1861" customHeight="1" ht="21.0">
      <c r="J1861" s="17">
        <v>1860.0</v>
      </c>
      <c r="K1861" s="74">
        <v>1.82758292084912E7</v>
      </c>
    </row>
    <row r="1862" customHeight="1" ht="21.0">
      <c r="J1862" s="17">
        <v>1861.0</v>
      </c>
      <c r="K1862" s="74">
        <v>6.10792220887968E7</v>
      </c>
    </row>
    <row r="1863" customHeight="1" ht="21.0">
      <c r="J1863" s="17">
        <v>1862.0</v>
      </c>
      <c r="K1863" s="74">
        <v>3.08859699905875E7</v>
      </c>
    </row>
    <row r="1864" customHeight="1" ht="21.0">
      <c r="J1864" s="17">
        <v>1863.0</v>
      </c>
      <c r="K1864" s="74">
        <v>1.36632391349728E8</v>
      </c>
    </row>
    <row r="1865" customHeight="1" ht="21.0">
      <c r="J1865" s="17">
        <v>1864.0</v>
      </c>
      <c r="K1865" s="74">
        <v>8.67054885073357E7</v>
      </c>
    </row>
    <row r="1866" customHeight="1" ht="21.0">
      <c r="J1866" s="17">
        <v>1865.0</v>
      </c>
      <c r="K1866" s="74">
        <v>2.61942978446805E7</v>
      </c>
    </row>
    <row r="1867" customHeight="1" ht="21.0">
      <c r="J1867" s="17">
        <v>1866.0</v>
      </c>
      <c r="K1867" s="74">
        <v>1.01804466595876E9</v>
      </c>
    </row>
    <row r="1868" customHeight="1" ht="21.0">
      <c r="J1868" s="17">
        <v>1867.0</v>
      </c>
      <c r="K1868" s="74">
        <v>4.48113660831411E8</v>
      </c>
    </row>
    <row r="1869" customHeight="1" ht="21.0">
      <c r="J1869" s="17">
        <v>1868.0</v>
      </c>
      <c r="K1869" s="74">
        <v>3.29214743376148E8</v>
      </c>
    </row>
    <row r="1870" customHeight="1" ht="21.0">
      <c r="J1870" s="17">
        <v>1869.0</v>
      </c>
      <c r="K1870" s="74">
        <v>3.15599092043841E8</v>
      </c>
    </row>
    <row r="1871" customHeight="1" ht="21.0">
      <c r="J1871" s="17">
        <v>1870.0</v>
      </c>
      <c r="K1871" s="74">
        <v>4.14201155530554E7</v>
      </c>
    </row>
    <row r="1872" customHeight="1" ht="21.0">
      <c r="J1872" s="17">
        <v>1871.0</v>
      </c>
      <c r="K1872" s="74">
        <v>1.51046133606449E8</v>
      </c>
    </row>
    <row r="1873" customHeight="1" ht="21.0">
      <c r="J1873" s="17">
        <v>1872.0</v>
      </c>
      <c r="K1873" s="74">
        <v>5.142767776333E7</v>
      </c>
    </row>
    <row r="1874" customHeight="1" ht="21.0">
      <c r="J1874" s="17">
        <v>1873.0</v>
      </c>
      <c r="K1874" s="74">
        <v>2.74785202319554E7</v>
      </c>
    </row>
    <row r="1875" customHeight="1" ht="21.0">
      <c r="J1875" s="17">
        <v>1874.0</v>
      </c>
      <c r="K1875" s="74">
        <v>1.4063569313167E8</v>
      </c>
    </row>
    <row r="1876" customHeight="1" ht="21.0">
      <c r="J1876" s="17">
        <v>1875.0</v>
      </c>
      <c r="K1876" s="74">
        <v>3.286484699957E7</v>
      </c>
    </row>
    <row r="1877" customHeight="1" ht="21.0">
      <c r="J1877" s="17">
        <v>1876.0</v>
      </c>
      <c r="K1877" s="74">
        <v>2972864.423535</v>
      </c>
    </row>
    <row r="1878" customHeight="1" ht="21.0">
      <c r="J1878" s="17">
        <v>1877.0</v>
      </c>
      <c r="K1878" s="74">
        <v>6.84230954346468E7</v>
      </c>
    </row>
    <row r="1879" customHeight="1" ht="21.0">
      <c r="J1879" s="17">
        <v>1878.0</v>
      </c>
      <c r="K1879" s="74">
        <v>1.00483422697685E8</v>
      </c>
    </row>
    <row r="1880" customHeight="1" ht="21.0">
      <c r="J1880" s="17">
        <v>1879.0</v>
      </c>
      <c r="K1880" s="74">
        <v>1.37046279831864E8</v>
      </c>
    </row>
    <row r="1881" customHeight="1" ht="21.0">
      <c r="J1881" s="17">
        <v>1880.0</v>
      </c>
      <c r="K1881" s="74">
        <v>1.35136167455978E7</v>
      </c>
    </row>
    <row r="1882" customHeight="1" ht="21.0">
      <c r="J1882" s="17">
        <v>1881.0</v>
      </c>
      <c r="K1882" s="74">
        <v>7.54414925668615E7</v>
      </c>
    </row>
    <row r="1883" customHeight="1" ht="21.0">
      <c r="J1883" s="17">
        <v>1882.0</v>
      </c>
      <c r="K1883" s="74">
        <v>3.88267766154455E7</v>
      </c>
    </row>
    <row r="1884" customHeight="1" ht="21.0">
      <c r="J1884" s="17">
        <v>1883.0</v>
      </c>
      <c r="K1884" s="74">
        <v>1.07752754950623E8</v>
      </c>
    </row>
    <row r="1885" customHeight="1" ht="21.0">
      <c r="J1885" s="17">
        <v>1884.0</v>
      </c>
      <c r="K1885" s="74">
        <v>1.28594431217258E7</v>
      </c>
    </row>
    <row r="1886" customHeight="1" ht="21.0">
      <c r="J1886" s="17">
        <v>1885.0</v>
      </c>
      <c r="K1886" s="74">
        <v>9005713.0890577</v>
      </c>
    </row>
    <row r="1887" customHeight="1" ht="21.0">
      <c r="J1887" s="17">
        <v>1886.0</v>
      </c>
      <c r="K1887" s="74">
        <v>1.0742977688029E8</v>
      </c>
    </row>
    <row r="1888" customHeight="1" ht="21.0">
      <c r="J1888" s="17">
        <v>1887.0</v>
      </c>
      <c r="K1888" s="74">
        <v>1.93083754122829E7</v>
      </c>
    </row>
    <row r="1889" customHeight="1" ht="21.0">
      <c r="J1889" s="17">
        <v>1888.0</v>
      </c>
      <c r="K1889" s="74">
        <v>6.72958443311628E7</v>
      </c>
    </row>
    <row r="1890" customHeight="1" ht="21.0">
      <c r="J1890" s="17">
        <v>1889.0</v>
      </c>
      <c r="K1890" s="74">
        <v>1.47088050424344E7</v>
      </c>
    </row>
    <row r="1891" customHeight="1" ht="21.0">
      <c r="J1891" s="17">
        <v>1890.0</v>
      </c>
      <c r="K1891" s="74">
        <v>9.7675239344929E7</v>
      </c>
    </row>
    <row r="1892" customHeight="1" ht="21.0">
      <c r="J1892" s="17">
        <v>1891.0</v>
      </c>
      <c r="K1892" s="74">
        <v>6.187687268216E7</v>
      </c>
    </row>
    <row r="1893" customHeight="1" ht="21.0">
      <c r="J1893" s="17">
        <v>1892.0</v>
      </c>
      <c r="K1893" s="74">
        <v>9.89472092282099E7</v>
      </c>
    </row>
    <row r="1894" customHeight="1" ht="21.0">
      <c r="J1894" s="17">
        <v>1893.0</v>
      </c>
      <c r="K1894" s="74">
        <v>2.35945596970033E7</v>
      </c>
    </row>
    <row r="1895" customHeight="1" ht="21.0">
      <c r="J1895" s="17">
        <v>1894.0</v>
      </c>
      <c r="K1895" s="74">
        <v>1.8595655441007E8</v>
      </c>
    </row>
    <row r="1896" customHeight="1" ht="21.0">
      <c r="J1896" s="17">
        <v>1895.0</v>
      </c>
      <c r="K1896" s="74">
        <v>1.667833094405E8</v>
      </c>
    </row>
    <row r="1897" customHeight="1" ht="21.0">
      <c r="J1897" s="17">
        <v>1896.0</v>
      </c>
      <c r="K1897" s="74">
        <v>4.72941208716653E7</v>
      </c>
    </row>
    <row r="1898" customHeight="1" ht="21.0">
      <c r="J1898" s="17">
        <v>1897.0</v>
      </c>
      <c r="K1898" s="74">
        <v>2.33786630464441E7</v>
      </c>
    </row>
    <row r="1899" customHeight="1" ht="21.0">
      <c r="J1899" s="17">
        <v>1898.0</v>
      </c>
      <c r="K1899" s="74">
        <v>4.9900712570204E7</v>
      </c>
    </row>
    <row r="1900" customHeight="1" ht="21.0">
      <c r="J1900" s="17">
        <v>1899.0</v>
      </c>
      <c r="K1900" s="74">
        <v>5.76699186374338E7</v>
      </c>
    </row>
    <row r="1901" customHeight="1" ht="21.0">
      <c r="J1901" s="17">
        <v>1900.0</v>
      </c>
      <c r="K1901" s="74">
        <v>9.34836602690991E7</v>
      </c>
    </row>
    <row r="1902" customHeight="1" ht="21.0">
      <c r="J1902" s="17">
        <v>1901.0</v>
      </c>
      <c r="K1902" s="74">
        <v>5.104354750426E7</v>
      </c>
    </row>
    <row r="1903" customHeight="1" ht="21.0">
      <c r="J1903" s="17">
        <v>1902.0</v>
      </c>
      <c r="K1903" s="74">
        <v>1.13917094914946E7</v>
      </c>
    </row>
    <row r="1904" customHeight="1" ht="21.0">
      <c r="J1904" s="17">
        <v>1903.0</v>
      </c>
      <c r="K1904" s="74">
        <v>3973308.49463907</v>
      </c>
    </row>
    <row r="1905" customHeight="1" ht="21.0">
      <c r="J1905" s="17">
        <v>1904.0</v>
      </c>
      <c r="K1905" s="74">
        <v>3.33846438830792E7</v>
      </c>
    </row>
    <row r="1906" customHeight="1" ht="21.0">
      <c r="J1906" s="17">
        <v>1905.0</v>
      </c>
      <c r="K1906" s="74">
        <v>4.7075088714672E7</v>
      </c>
    </row>
    <row r="1907" customHeight="1" ht="21.0">
      <c r="J1907" s="17">
        <v>1906.0</v>
      </c>
      <c r="K1907" s="74">
        <v>3.97932276119119E7</v>
      </c>
    </row>
    <row r="1908" customHeight="1" ht="21.0">
      <c r="J1908" s="17">
        <v>1907.0</v>
      </c>
      <c r="K1908" s="74">
        <v>4.95007995474051E7</v>
      </c>
    </row>
    <row r="1909" customHeight="1" ht="21.0">
      <c r="J1909" s="17">
        <v>1908.0</v>
      </c>
      <c r="K1909" s="74">
        <v>5736486.00690013</v>
      </c>
    </row>
    <row r="1910" customHeight="1" ht="21.0">
      <c r="J1910" s="17">
        <v>1909.0</v>
      </c>
      <c r="K1910" s="74">
        <v>1.24898226492818E8</v>
      </c>
    </row>
    <row r="1911" customHeight="1" ht="21.0">
      <c r="J1911" s="17">
        <v>1910.0</v>
      </c>
      <c r="K1911" s="74">
        <v>5.0487617923145E7</v>
      </c>
    </row>
    <row r="1912" customHeight="1" ht="21.0">
      <c r="J1912" s="17">
        <v>1911.0</v>
      </c>
      <c r="K1912" s="74">
        <v>1.9084206875213E7</v>
      </c>
    </row>
    <row r="1913" customHeight="1" ht="21.0">
      <c r="J1913" s="17">
        <v>1912.0</v>
      </c>
      <c r="K1913" s="74">
        <v>1.09642187569798E8</v>
      </c>
    </row>
    <row r="1914" customHeight="1" ht="21.0">
      <c r="J1914" s="17">
        <v>1913.0</v>
      </c>
      <c r="K1914" s="74">
        <v>2.94655053243275E8</v>
      </c>
    </row>
    <row r="1915" customHeight="1" ht="21.0">
      <c r="J1915" s="17">
        <v>1914.0</v>
      </c>
      <c r="K1915" s="74">
        <v>6704522.6988229</v>
      </c>
    </row>
    <row r="1916" customHeight="1" ht="21.0">
      <c r="J1916" s="17">
        <v>1915.0</v>
      </c>
      <c r="K1916" s="74">
        <v>5020375.52786115</v>
      </c>
    </row>
    <row r="1917" customHeight="1" ht="21.0">
      <c r="J1917" s="17">
        <v>1916.0</v>
      </c>
      <c r="K1917" s="74">
        <v>9692979.32160838</v>
      </c>
    </row>
    <row r="1918" customHeight="1" ht="21.0">
      <c r="J1918" s="17">
        <v>1917.0</v>
      </c>
      <c r="K1918" s="74">
        <v>5.97982417486787E7</v>
      </c>
    </row>
    <row r="1919" customHeight="1" ht="21.0">
      <c r="J1919" s="17">
        <v>1918.0</v>
      </c>
      <c r="K1919" s="74">
        <v>5.2888845328921E7</v>
      </c>
    </row>
    <row r="1920" customHeight="1" ht="21.0">
      <c r="J1920" s="17">
        <v>1919.0</v>
      </c>
      <c r="K1920" s="74">
        <v>3.11444003788397E7</v>
      </c>
    </row>
    <row r="1921" customHeight="1" ht="21.0">
      <c r="J1921" s="17">
        <v>1920.0</v>
      </c>
      <c r="K1921" s="74">
        <v>4.2490639385408E7</v>
      </c>
    </row>
    <row r="1922" customHeight="1" ht="21.0">
      <c r="J1922" s="17">
        <v>1921.0</v>
      </c>
      <c r="K1922" s="74">
        <v>2.91965201617327E7</v>
      </c>
    </row>
    <row r="1923" customHeight="1" ht="21.0">
      <c r="J1923" s="17">
        <v>1922.0</v>
      </c>
      <c r="K1923" s="74">
        <v>3.54938910284283E7</v>
      </c>
    </row>
    <row r="1924" customHeight="1" ht="21.0">
      <c r="J1924" s="17">
        <v>1923.0</v>
      </c>
      <c r="K1924" s="74">
        <v>3.8810157575754E7</v>
      </c>
    </row>
    <row r="1925" customHeight="1" ht="21.0">
      <c r="J1925" s="17">
        <v>1924.0</v>
      </c>
      <c r="K1925" s="74">
        <v>1.75138080463745E8</v>
      </c>
    </row>
    <row r="1926" customHeight="1" ht="21.0">
      <c r="J1926" s="17">
        <v>1925.0</v>
      </c>
      <c r="K1926" s="74">
        <v>3.73622514689727E7</v>
      </c>
    </row>
    <row r="1927" customHeight="1" ht="21.0">
      <c r="J1927" s="17">
        <v>1926.0</v>
      </c>
      <c r="K1927" s="74">
        <v>5.18428243844013E8</v>
      </c>
    </row>
    <row r="1928" customHeight="1" ht="21.0">
      <c r="J1928" s="17">
        <v>1927.0</v>
      </c>
      <c r="K1928" s="74">
        <v>7099008.40924666</v>
      </c>
    </row>
    <row r="1929" customHeight="1" ht="21.0">
      <c r="J1929" s="17">
        <v>1928.0</v>
      </c>
      <c r="K1929" s="74">
        <v>2.26430737947609E7</v>
      </c>
    </row>
    <row r="1930" customHeight="1" ht="21.0">
      <c r="J1930" s="17">
        <v>1929.0</v>
      </c>
      <c r="K1930" s="74">
        <v>3.22710210376378E7</v>
      </c>
    </row>
    <row r="1931" customHeight="1" ht="21.0">
      <c r="J1931" s="17">
        <v>1930.0</v>
      </c>
      <c r="K1931" s="74">
        <v>5056235.96810691</v>
      </c>
    </row>
    <row r="1932" customHeight="1" ht="21.0">
      <c r="J1932" s="17">
        <v>1931.0</v>
      </c>
      <c r="K1932" s="74">
        <v>1.10073205701021E7</v>
      </c>
    </row>
    <row r="1933" customHeight="1" ht="21.0">
      <c r="J1933" s="17">
        <v>1932.0</v>
      </c>
      <c r="K1933" s="74">
        <v>2.7977401847517E7</v>
      </c>
    </row>
    <row r="1934" customHeight="1" ht="21.0">
      <c r="J1934" s="17">
        <v>1933.0</v>
      </c>
      <c r="K1934" s="74">
        <v>8.694947941293E7</v>
      </c>
    </row>
    <row r="1935" customHeight="1" ht="21.0">
      <c r="J1935" s="17">
        <v>1934.0</v>
      </c>
      <c r="K1935" s="74">
        <v>1.41958885191919E8</v>
      </c>
    </row>
    <row r="1936" customHeight="1" ht="21.0">
      <c r="J1936" s="17">
        <v>1935.0</v>
      </c>
      <c r="K1936" s="74">
        <v>1.83818228280848E7</v>
      </c>
    </row>
    <row r="1937" customHeight="1" ht="21.0">
      <c r="J1937" s="17">
        <v>1936.0</v>
      </c>
      <c r="K1937" s="74">
        <v>9.09688595386879E7</v>
      </c>
    </row>
    <row r="1938" customHeight="1" ht="21.0">
      <c r="J1938" s="17">
        <v>1937.0</v>
      </c>
      <c r="K1938" s="74">
        <v>4.72815069841784E7</v>
      </c>
    </row>
    <row r="1939" customHeight="1" ht="21.0">
      <c r="J1939" s="17">
        <v>1938.0</v>
      </c>
      <c r="K1939" s="74">
        <v>1.21635583345713E7</v>
      </c>
    </row>
    <row r="1940" customHeight="1" ht="21.0">
      <c r="J1940" s="17">
        <v>1939.0</v>
      </c>
      <c r="K1940" s="74">
        <v>2.53262712036646E7</v>
      </c>
    </row>
    <row r="1941" customHeight="1" ht="21.0">
      <c r="J1941" s="17">
        <v>1940.0</v>
      </c>
      <c r="K1941" s="74">
        <v>4.99821075412887E7</v>
      </c>
    </row>
    <row r="1942" customHeight="1" ht="21.0">
      <c r="J1942" s="17">
        <v>1941.0</v>
      </c>
      <c r="K1942" s="74">
        <v>1.0913207522788E8</v>
      </c>
    </row>
    <row r="1943" customHeight="1" ht="21.0">
      <c r="J1943" s="17">
        <v>1942.0</v>
      </c>
      <c r="K1943" s="74">
        <v>2.27911505003797E8</v>
      </c>
    </row>
    <row r="1944" customHeight="1" ht="21.0">
      <c r="J1944" s="17">
        <v>1943.0</v>
      </c>
      <c r="K1944" s="74">
        <v>1.31944686275089E8</v>
      </c>
    </row>
    <row r="1945" customHeight="1" ht="21.0">
      <c r="J1945" s="17">
        <v>1944.0</v>
      </c>
      <c r="K1945" s="74">
        <v>1.09464165828728E8</v>
      </c>
    </row>
    <row r="1946" customHeight="1" ht="21.0">
      <c r="J1946" s="17">
        <v>1945.0</v>
      </c>
      <c r="K1946" s="74">
        <v>1.57903017348334E8</v>
      </c>
    </row>
    <row r="1947" customHeight="1" ht="21.0">
      <c r="J1947" s="17">
        <v>1946.0</v>
      </c>
      <c r="K1947" s="74">
        <v>1.41005380514706E7</v>
      </c>
    </row>
    <row r="1948" customHeight="1" ht="21.0">
      <c r="J1948" s="17">
        <v>1947.0</v>
      </c>
      <c r="K1948" s="74">
        <v>7.47718953486881E8</v>
      </c>
    </row>
    <row r="1949" customHeight="1" ht="21.0">
      <c r="J1949" s="17">
        <v>1948.0</v>
      </c>
      <c r="K1949" s="74">
        <v>3.20947788913415E7</v>
      </c>
    </row>
    <row r="1950" customHeight="1" ht="21.0">
      <c r="J1950" s="17">
        <v>1949.0</v>
      </c>
      <c r="K1950" s="74">
        <v>4.9888118927624E7</v>
      </c>
    </row>
    <row r="1951" customHeight="1" ht="21.0">
      <c r="J1951" s="17">
        <v>1950.0</v>
      </c>
      <c r="K1951" s="74">
        <v>5.5642848673594E7</v>
      </c>
    </row>
    <row r="1952" customHeight="1" ht="21.0">
      <c r="J1952" s="17">
        <v>1951.0</v>
      </c>
      <c r="K1952" s="74">
        <v>7394847.51147326</v>
      </c>
    </row>
    <row r="1953" customHeight="1" ht="21.0">
      <c r="J1953" s="17">
        <v>1952.0</v>
      </c>
      <c r="K1953" s="74">
        <v>1.46814772630406E7</v>
      </c>
    </row>
    <row r="1954" customHeight="1" ht="21.0">
      <c r="J1954" s="17">
        <v>1953.0</v>
      </c>
      <c r="K1954" s="74">
        <v>7482308.11620223</v>
      </c>
    </row>
    <row r="1955" customHeight="1" ht="21.0">
      <c r="J1955" s="17">
        <v>1954.0</v>
      </c>
      <c r="K1955" s="74">
        <v>5.41156879085657E7</v>
      </c>
    </row>
    <row r="1956" customHeight="1" ht="21.0">
      <c r="J1956" s="17">
        <v>1955.0</v>
      </c>
      <c r="K1956" s="74">
        <v>5.84516921762103E8</v>
      </c>
    </row>
    <row r="1957" customHeight="1" ht="21.0">
      <c r="J1957" s="17">
        <v>1956.0</v>
      </c>
      <c r="K1957" s="74">
        <v>1.05994251143689E8</v>
      </c>
    </row>
    <row r="1958" customHeight="1" ht="21.0">
      <c r="J1958" s="17">
        <v>1957.0</v>
      </c>
      <c r="K1958" s="74">
        <v>8035090.0798024</v>
      </c>
    </row>
    <row r="1959" customHeight="1" ht="21.0">
      <c r="J1959" s="17">
        <v>1958.0</v>
      </c>
      <c r="K1959" s="74">
        <v>1.36309887875314E7</v>
      </c>
    </row>
    <row r="1960" customHeight="1" ht="21.0">
      <c r="J1960" s="17">
        <v>1959.0</v>
      </c>
      <c r="K1960" s="74">
        <v>2.58204450095784E7</v>
      </c>
    </row>
    <row r="1961" customHeight="1" ht="21.0">
      <c r="J1961" s="17">
        <v>1960.0</v>
      </c>
      <c r="K1961" s="74">
        <v>1.19552094957812E8</v>
      </c>
    </row>
    <row r="1962" customHeight="1" ht="21.0">
      <c r="J1962" s="17">
        <v>1961.0</v>
      </c>
      <c r="K1962" s="74">
        <v>1.9660160887664E8</v>
      </c>
    </row>
    <row r="1963" customHeight="1" ht="21.0">
      <c r="J1963" s="17">
        <v>1962.0</v>
      </c>
      <c r="K1963" s="74">
        <v>5685286.89823265</v>
      </c>
    </row>
    <row r="1964" customHeight="1" ht="21.0">
      <c r="J1964" s="17">
        <v>1963.0</v>
      </c>
      <c r="K1964" s="74">
        <v>6279874.96544445</v>
      </c>
    </row>
    <row r="1965" customHeight="1" ht="21.0">
      <c r="J1965" s="17">
        <v>1964.0</v>
      </c>
      <c r="K1965" s="74">
        <v>1.18047941573774E7</v>
      </c>
    </row>
    <row r="1966" customHeight="1" ht="21.0">
      <c r="J1966" s="17">
        <v>1965.0</v>
      </c>
      <c r="K1966" s="74">
        <v>8040493.58892744</v>
      </c>
    </row>
    <row r="1967" customHeight="1" ht="21.0">
      <c r="J1967" s="17">
        <v>1966.0</v>
      </c>
      <c r="K1967" s="74">
        <v>1.43649549292493E7</v>
      </c>
    </row>
    <row r="1968" customHeight="1" ht="21.0">
      <c r="J1968" s="17">
        <v>1967.0</v>
      </c>
      <c r="K1968" s="74">
        <v>8490164.95182802</v>
      </c>
    </row>
    <row r="1969" customHeight="1" ht="21.0">
      <c r="J1969" s="17">
        <v>1968.0</v>
      </c>
      <c r="K1969" s="74">
        <v>1.29626541261306E8</v>
      </c>
    </row>
    <row r="1970" customHeight="1" ht="21.0">
      <c r="J1970" s="17">
        <v>1969.0</v>
      </c>
      <c r="K1970" s="74">
        <v>4.22861851750006E7</v>
      </c>
    </row>
    <row r="1971" customHeight="1" ht="21.0">
      <c r="J1971" s="17">
        <v>1970.0</v>
      </c>
      <c r="K1971" s="74">
        <v>4.27176131119689E7</v>
      </c>
    </row>
    <row r="1972" customHeight="1" ht="21.0">
      <c r="J1972" s="17">
        <v>1971.0</v>
      </c>
      <c r="K1972" s="74">
        <v>3.5480658246311E8</v>
      </c>
    </row>
    <row r="1973" customHeight="1" ht="21.0">
      <c r="J1973" s="17">
        <v>1972.0</v>
      </c>
      <c r="K1973" s="74">
        <v>5.68787004246927E7</v>
      </c>
    </row>
    <row r="1974" customHeight="1" ht="21.0">
      <c r="J1974" s="17">
        <v>1973.0</v>
      </c>
      <c r="K1974" s="74">
        <v>1.68159339987182E8</v>
      </c>
    </row>
    <row r="1975" customHeight="1" ht="21.0">
      <c r="J1975" s="17">
        <v>1974.0</v>
      </c>
      <c r="K1975" s="74">
        <v>1.250059241854E7</v>
      </c>
    </row>
    <row r="1976" customHeight="1" ht="21.0">
      <c r="J1976" s="17">
        <v>1975.0</v>
      </c>
      <c r="K1976" s="74">
        <v>4003428.2970302</v>
      </c>
    </row>
    <row r="1977" customHeight="1" ht="21.0">
      <c r="J1977" s="17">
        <v>1976.0</v>
      </c>
      <c r="K1977" s="74">
        <v>1350220.81398097</v>
      </c>
    </row>
    <row r="1978" customHeight="1" ht="21.0">
      <c r="J1978" s="17">
        <v>1977.0</v>
      </c>
      <c r="K1978" s="74">
        <v>8.18350126240464E7</v>
      </c>
    </row>
    <row r="1979" customHeight="1" ht="21.0">
      <c r="J1979" s="17">
        <v>1978.0</v>
      </c>
      <c r="K1979" s="74">
        <v>1.30991311710943E7</v>
      </c>
    </row>
    <row r="1980" customHeight="1" ht="21.0">
      <c r="J1980" s="17">
        <v>1979.0</v>
      </c>
      <c r="K1980" s="74">
        <v>1.72922305951888E8</v>
      </c>
    </row>
    <row r="1981" customHeight="1" ht="21.0">
      <c r="J1981" s="17">
        <v>1980.0</v>
      </c>
      <c r="K1981" s="74">
        <v>2.76739220834405E7</v>
      </c>
    </row>
    <row r="1982" customHeight="1" ht="21.0">
      <c r="J1982" s="17">
        <v>1981.0</v>
      </c>
      <c r="K1982" s="74">
        <v>4.45669200907473E7</v>
      </c>
    </row>
    <row r="1983" customHeight="1" ht="21.0">
      <c r="J1983" s="17">
        <v>1982.0</v>
      </c>
      <c r="K1983" s="74">
        <v>4.96174526508485E7</v>
      </c>
    </row>
    <row r="1984" customHeight="1" ht="21.0">
      <c r="J1984" s="17">
        <v>1983.0</v>
      </c>
      <c r="K1984" s="74">
        <v>8657051.52862222</v>
      </c>
    </row>
    <row r="1985" customHeight="1" ht="21.0">
      <c r="J1985" s="17">
        <v>1984.0</v>
      </c>
      <c r="K1985" s="74">
        <v>2.80122969754157E7</v>
      </c>
    </row>
    <row r="1986" customHeight="1" ht="21.0">
      <c r="J1986" s="17">
        <v>1985.0</v>
      </c>
      <c r="K1986" s="74">
        <v>1444400.23829505</v>
      </c>
    </row>
    <row r="1987" customHeight="1" ht="21.0">
      <c r="J1987" s="17">
        <v>1986.0</v>
      </c>
      <c r="K1987" s="74">
        <v>2.10853182214911E7</v>
      </c>
    </row>
    <row r="1988" customHeight="1" ht="21.0">
      <c r="J1988" s="17">
        <v>1987.0</v>
      </c>
      <c r="K1988" s="74">
        <v>2.87133580334872E8</v>
      </c>
    </row>
    <row r="1989" customHeight="1" ht="21.0">
      <c r="J1989" s="17">
        <v>1988.0</v>
      </c>
      <c r="K1989" s="74">
        <v>4.83941884400467E7</v>
      </c>
    </row>
    <row r="1990" customHeight="1" ht="21.0">
      <c r="J1990" s="17">
        <v>1989.0</v>
      </c>
      <c r="K1990" s="74">
        <v>1.66858948957059E8</v>
      </c>
    </row>
    <row r="1991" customHeight="1" ht="21.0">
      <c r="J1991" s="17">
        <v>1990.0</v>
      </c>
      <c r="K1991" s="74">
        <v>4221939.15721834</v>
      </c>
    </row>
    <row r="1992" customHeight="1" ht="21.0">
      <c r="J1992" s="17">
        <v>1991.0</v>
      </c>
      <c r="K1992" s="74">
        <v>6.498965603269E7</v>
      </c>
    </row>
    <row r="1993" customHeight="1" ht="21.0">
      <c r="J1993" s="17">
        <v>1992.0</v>
      </c>
      <c r="K1993" s="74">
        <v>7.69918729818531E7</v>
      </c>
    </row>
    <row r="1994" customHeight="1" ht="21.0">
      <c r="J1994" s="17">
        <v>1993.0</v>
      </c>
      <c r="K1994" s="74">
        <v>4.63318227692442E8</v>
      </c>
    </row>
    <row r="1995" customHeight="1" ht="21.0">
      <c r="J1995" s="17">
        <v>1994.0</v>
      </c>
      <c r="K1995" s="74">
        <v>4.59821574325988E7</v>
      </c>
    </row>
    <row r="1996" customHeight="1" ht="21.0">
      <c r="J1996" s="17">
        <v>1995.0</v>
      </c>
      <c r="K1996" s="74">
        <v>5221106.47010416</v>
      </c>
    </row>
    <row r="1997" customHeight="1" ht="21.0">
      <c r="J1997" s="17">
        <v>1996.0</v>
      </c>
      <c r="K1997" s="74">
        <v>3.06672800093441E7</v>
      </c>
    </row>
    <row r="1998" customHeight="1" ht="21.0">
      <c r="J1998" s="17">
        <v>1997.0</v>
      </c>
      <c r="K1998" s="74">
        <v>6771756.79992772</v>
      </c>
    </row>
    <row r="1999" customHeight="1" ht="21.0">
      <c r="J1999" s="17">
        <v>1998.0</v>
      </c>
      <c r="K1999" s="74">
        <v>5.8357898755421E7</v>
      </c>
    </row>
    <row r="2000" customHeight="1" ht="21.0">
      <c r="J2000" s="17">
        <v>1999.0</v>
      </c>
      <c r="K2000" s="74">
        <v>1.6952535156283E7</v>
      </c>
    </row>
    <row r="2001" customHeight="1" ht="21.0">
      <c r="J2001" s="17">
        <v>2000.0</v>
      </c>
      <c r="K2001" s="74">
        <v>1.44890170691364E7</v>
      </c>
    </row>
    <row r="2002" customHeight="1" ht="21.0">
      <c r="J2002" s="17">
        <v>2001.0</v>
      </c>
      <c r="K2002" s="74">
        <v>3.76807394736147E7</v>
      </c>
    </row>
    <row r="2003" customHeight="1" ht="21.0">
      <c r="J2003" s="17">
        <v>2002.0</v>
      </c>
      <c r="K2003" s="74">
        <v>1.66505653327462E7</v>
      </c>
    </row>
    <row r="2004" customHeight="1" ht="21.0">
      <c r="J2004" s="17">
        <v>2003.0</v>
      </c>
      <c r="K2004" s="74">
        <v>7.42039297716088E7</v>
      </c>
    </row>
    <row r="2005" customHeight="1" ht="21.0">
      <c r="J2005" s="17">
        <v>2004.0</v>
      </c>
      <c r="K2005" s="74">
        <v>3.69976912863882E7</v>
      </c>
    </row>
    <row r="2006" customHeight="1" ht="21.0">
      <c r="J2006" s="17">
        <v>2005.0</v>
      </c>
      <c r="K2006" s="74">
        <v>3.3834820388091E7</v>
      </c>
    </row>
    <row r="2007" customHeight="1" ht="21.0">
      <c r="J2007" s="17">
        <v>2006.0</v>
      </c>
      <c r="K2007" s="74">
        <v>2.77866254507145E7</v>
      </c>
    </row>
    <row r="2008" customHeight="1" ht="21.0">
      <c r="J2008" s="17">
        <v>2007.0</v>
      </c>
      <c r="K2008" s="74">
        <v>2.48146873010636E7</v>
      </c>
    </row>
    <row r="2009" customHeight="1" ht="21.0">
      <c r="J2009" s="17">
        <v>2008.0</v>
      </c>
      <c r="K2009" s="74">
        <v>1.89562695694696E7</v>
      </c>
    </row>
    <row r="2010" customHeight="1" ht="21.0">
      <c r="J2010" s="17">
        <v>2009.0</v>
      </c>
      <c r="K2010" s="74">
        <v>5.99185900916032E7</v>
      </c>
    </row>
    <row r="2011" customHeight="1" ht="21.0">
      <c r="J2011" s="17">
        <v>2010.0</v>
      </c>
      <c r="K2011" s="74">
        <v>4.19532435096079E7</v>
      </c>
    </row>
    <row r="2012" customHeight="1" ht="21.0">
      <c r="J2012" s="17">
        <v>2011.0</v>
      </c>
      <c r="K2012" s="74">
        <v>1.85963141051037E7</v>
      </c>
    </row>
    <row r="2013" customHeight="1" ht="21.0">
      <c r="J2013" s="17">
        <v>2012.0</v>
      </c>
      <c r="K2013" s="74">
        <v>9.7265209412971E7</v>
      </c>
    </row>
    <row r="2014" customHeight="1" ht="21.0">
      <c r="J2014" s="17">
        <v>2013.0</v>
      </c>
      <c r="K2014" s="74">
        <v>5.35619910433655E7</v>
      </c>
    </row>
    <row r="2015" customHeight="1" ht="21.0">
      <c r="J2015" s="17">
        <v>2014.0</v>
      </c>
      <c r="K2015" s="74">
        <v>4.91375552201513E7</v>
      </c>
    </row>
    <row r="2016" customHeight="1" ht="21.0">
      <c r="J2016" s="17">
        <v>2015.0</v>
      </c>
      <c r="K2016" s="74">
        <v>1.01114800167878E8</v>
      </c>
    </row>
    <row r="2017" customHeight="1" ht="21.0">
      <c r="J2017" s="17">
        <v>2016.0</v>
      </c>
      <c r="K2017" s="74">
        <v>4.4918888959634E7</v>
      </c>
    </row>
    <row r="2018" customHeight="1" ht="21.0">
      <c r="J2018" s="17">
        <v>2017.0</v>
      </c>
      <c r="K2018" s="74">
        <v>1.51181015723104E7</v>
      </c>
    </row>
    <row r="2019" customHeight="1" ht="21.0">
      <c r="J2019" s="17">
        <v>2018.0</v>
      </c>
      <c r="K2019" s="74">
        <v>1.08788611665325E8</v>
      </c>
    </row>
    <row r="2020" customHeight="1" ht="21.0">
      <c r="J2020" s="17">
        <v>2019.0</v>
      </c>
      <c r="K2020" s="74">
        <v>3.15453952929224E8</v>
      </c>
    </row>
    <row r="2021" customHeight="1" ht="21.0">
      <c r="J2021" s="17">
        <v>2020.0</v>
      </c>
      <c r="K2021" s="74">
        <v>1.16626918068346E8</v>
      </c>
    </row>
    <row r="2022" customHeight="1" ht="21.0">
      <c r="J2022" s="17">
        <v>2021.0</v>
      </c>
      <c r="K2022" s="74">
        <v>1.47620161411445E8</v>
      </c>
    </row>
    <row r="2023" customHeight="1" ht="21.0">
      <c r="J2023" s="17">
        <v>2022.0</v>
      </c>
      <c r="K2023" s="74">
        <v>1.42326058470688E8</v>
      </c>
    </row>
    <row r="2024" customHeight="1" ht="21.0">
      <c r="J2024" s="17">
        <v>2023.0</v>
      </c>
      <c r="K2024" s="74">
        <v>1.40600631781721E8</v>
      </c>
    </row>
    <row r="2025" customHeight="1" ht="21.0">
      <c r="J2025" s="17">
        <v>2024.0</v>
      </c>
      <c r="K2025" s="74">
        <v>4.3701244275411E7</v>
      </c>
    </row>
    <row r="2026" customHeight="1" ht="21.0">
      <c r="J2026" s="17">
        <v>2025.0</v>
      </c>
      <c r="K2026" s="74">
        <v>2.53449360502942E7</v>
      </c>
    </row>
    <row r="2027" customHeight="1" ht="21.0">
      <c r="J2027" s="17">
        <v>2026.0</v>
      </c>
      <c r="K2027" s="74">
        <v>8.21052529640985E7</v>
      </c>
    </row>
    <row r="2028" customHeight="1" ht="21.0">
      <c r="J2028" s="17">
        <v>2027.0</v>
      </c>
      <c r="K2028" s="74">
        <v>7886294.55846473</v>
      </c>
    </row>
    <row r="2029" customHeight="1" ht="21.0">
      <c r="J2029" s="17">
        <v>2028.0</v>
      </c>
      <c r="K2029" s="74">
        <v>2.41868031668502E7</v>
      </c>
    </row>
    <row r="2030" customHeight="1" ht="21.0">
      <c r="J2030" s="17">
        <v>2029.0</v>
      </c>
      <c r="K2030" s="74">
        <v>2755986.31727312</v>
      </c>
    </row>
    <row r="2031" customHeight="1" ht="21.0">
      <c r="J2031" s="17">
        <v>2030.0</v>
      </c>
      <c r="K2031" s="74">
        <v>5.18057237841864E7</v>
      </c>
    </row>
    <row r="2032" customHeight="1" ht="21.0">
      <c r="J2032" s="17">
        <v>2031.0</v>
      </c>
      <c r="K2032" s="74">
        <v>9.21058726721646E7</v>
      </c>
    </row>
    <row r="2033" customHeight="1" ht="21.0">
      <c r="J2033" s="17">
        <v>2032.0</v>
      </c>
      <c r="K2033" s="74">
        <v>2.88062592609182E7</v>
      </c>
    </row>
    <row r="2034" customHeight="1" ht="21.0">
      <c r="J2034" s="17">
        <v>2033.0</v>
      </c>
      <c r="K2034" s="74">
        <v>4.98589542740197E8</v>
      </c>
    </row>
    <row r="2035" customHeight="1" ht="21.0">
      <c r="J2035" s="17">
        <v>2034.0</v>
      </c>
      <c r="K2035" s="74">
        <v>9.63763335352142E7</v>
      </c>
    </row>
    <row r="2036" customHeight="1" ht="21.0">
      <c r="J2036" s="17">
        <v>2035.0</v>
      </c>
      <c r="K2036" s="74">
        <v>1.76739081732724E8</v>
      </c>
    </row>
    <row r="2037" customHeight="1" ht="21.0">
      <c r="J2037" s="17">
        <v>2036.0</v>
      </c>
      <c r="K2037" s="74">
        <v>1.04314754455811E7</v>
      </c>
    </row>
    <row r="2038" customHeight="1" ht="21.0">
      <c r="J2038" s="17">
        <v>2037.0</v>
      </c>
      <c r="K2038" s="74">
        <v>4.73686776527366E7</v>
      </c>
    </row>
    <row r="2039" customHeight="1" ht="21.0">
      <c r="J2039" s="17">
        <v>2038.0</v>
      </c>
      <c r="K2039" s="74">
        <v>3.02105187831581E7</v>
      </c>
    </row>
    <row r="2040" customHeight="1" ht="21.0">
      <c r="J2040" s="17">
        <v>2039.0</v>
      </c>
      <c r="K2040" s="74">
        <v>5801218.3164371</v>
      </c>
    </row>
    <row r="2041" customHeight="1" ht="21.0">
      <c r="J2041" s="17">
        <v>2040.0</v>
      </c>
      <c r="K2041" s="74">
        <v>3.12633031112739E7</v>
      </c>
    </row>
    <row r="2042" customHeight="1" ht="21.0">
      <c r="J2042" s="17">
        <v>2041.0</v>
      </c>
      <c r="K2042" s="74">
        <v>6743405.59198622</v>
      </c>
    </row>
    <row r="2043" customHeight="1" ht="21.0">
      <c r="J2043" s="17">
        <v>2042.0</v>
      </c>
      <c r="K2043" s="74">
        <v>1.30059891595506E8</v>
      </c>
    </row>
    <row r="2044" customHeight="1" ht="21.0">
      <c r="J2044" s="17">
        <v>2043.0</v>
      </c>
      <c r="K2044" s="74">
        <v>1.68357429447896E7</v>
      </c>
    </row>
    <row r="2045" customHeight="1" ht="21.0">
      <c r="J2045" s="17">
        <v>2044.0</v>
      </c>
      <c r="K2045" s="74">
        <v>6.03123169445437E7</v>
      </c>
    </row>
    <row r="2046" customHeight="1" ht="21.0">
      <c r="J2046" s="17">
        <v>2045.0</v>
      </c>
      <c r="K2046" s="74">
        <v>5954416.42638582</v>
      </c>
    </row>
    <row r="2047" customHeight="1" ht="21.0">
      <c r="J2047" s="17">
        <v>2046.0</v>
      </c>
      <c r="K2047" s="74">
        <v>5.82954468102262E7</v>
      </c>
    </row>
    <row r="2048" customHeight="1" ht="21.0">
      <c r="J2048" s="17">
        <v>2047.0</v>
      </c>
      <c r="K2048" s="74">
        <v>2.2951923451321E7</v>
      </c>
    </row>
    <row r="2049" customHeight="1" ht="21.0">
      <c r="J2049" s="17">
        <v>2048.0</v>
      </c>
      <c r="K2049" s="74">
        <v>1.74734896336364E7</v>
      </c>
    </row>
    <row r="2050" customHeight="1" ht="21.0">
      <c r="J2050" s="17">
        <v>2049.0</v>
      </c>
      <c r="K2050" s="74">
        <v>2.33480635862371E7</v>
      </c>
    </row>
    <row r="2051" customHeight="1" ht="21.0">
      <c r="J2051" s="17">
        <v>2050.0</v>
      </c>
      <c r="K2051" s="74">
        <v>1.14522956096074E8</v>
      </c>
    </row>
    <row r="2052" customHeight="1" ht="21.0">
      <c r="J2052" s="17">
        <v>2051.0</v>
      </c>
      <c r="K2052" s="74">
        <v>1.46376888991296E7</v>
      </c>
    </row>
    <row r="2053" customHeight="1" ht="21.0">
      <c r="J2053" s="17">
        <v>2052.0</v>
      </c>
      <c r="K2053" s="74">
        <v>1.41874470123658E7</v>
      </c>
    </row>
    <row r="2054" customHeight="1" ht="21.0">
      <c r="J2054" s="17">
        <v>2053.0</v>
      </c>
      <c r="K2054" s="74">
        <v>1.80196482363376E8</v>
      </c>
    </row>
    <row r="2055" customHeight="1" ht="21.0">
      <c r="J2055" s="17">
        <v>2054.0</v>
      </c>
      <c r="K2055" s="74">
        <v>8.66090720866306E7</v>
      </c>
    </row>
    <row r="2056" customHeight="1" ht="21.0">
      <c r="J2056" s="17">
        <v>2055.0</v>
      </c>
      <c r="K2056" s="74">
        <v>1.96364581079891E7</v>
      </c>
    </row>
    <row r="2057" customHeight="1" ht="21.0">
      <c r="J2057" s="17">
        <v>2056.0</v>
      </c>
      <c r="K2057" s="74">
        <v>6.62376668497333E7</v>
      </c>
    </row>
    <row r="2058" customHeight="1" ht="21.0">
      <c r="J2058" s="17">
        <v>2057.0</v>
      </c>
      <c r="K2058" s="74">
        <v>1.19301472026299E7</v>
      </c>
    </row>
    <row r="2059" customHeight="1" ht="21.0">
      <c r="J2059" s="17">
        <v>2058.0</v>
      </c>
      <c r="K2059" s="74">
        <v>1.46574757095802E7</v>
      </c>
    </row>
    <row r="2060" customHeight="1" ht="21.0">
      <c r="J2060" s="17">
        <v>2059.0</v>
      </c>
      <c r="K2060" s="74">
        <v>1.530364771582E7</v>
      </c>
    </row>
    <row r="2061" customHeight="1" ht="21.0">
      <c r="J2061" s="17">
        <v>2060.0</v>
      </c>
      <c r="K2061" s="74">
        <v>2.50838369304306E7</v>
      </c>
    </row>
    <row r="2062" customHeight="1" ht="21.0">
      <c r="J2062" s="17">
        <v>2061.0</v>
      </c>
      <c r="K2062" s="74">
        <v>2.41642295739148E8</v>
      </c>
    </row>
    <row r="2063" customHeight="1" ht="21.0">
      <c r="J2063" s="17">
        <v>2062.0</v>
      </c>
      <c r="K2063" s="74">
        <v>1.64486405813941E7</v>
      </c>
    </row>
    <row r="2064" customHeight="1" ht="21.0">
      <c r="J2064" s="17">
        <v>2063.0</v>
      </c>
      <c r="K2064" s="74">
        <v>7.00682266396794E7</v>
      </c>
    </row>
    <row r="2065" customHeight="1" ht="21.0">
      <c r="J2065" s="17">
        <v>2064.0</v>
      </c>
      <c r="K2065" s="74">
        <v>2.5709060485798E7</v>
      </c>
    </row>
    <row r="2066" customHeight="1" ht="21.0">
      <c r="J2066" s="17">
        <v>2065.0</v>
      </c>
      <c r="K2066" s="74">
        <v>3.56170638201473E7</v>
      </c>
    </row>
    <row r="2067" customHeight="1" ht="21.0">
      <c r="J2067" s="17">
        <v>2066.0</v>
      </c>
      <c r="K2067" s="74">
        <v>1.5728475145809E7</v>
      </c>
    </row>
    <row r="2068" customHeight="1" ht="21.0">
      <c r="J2068" s="17">
        <v>2067.0</v>
      </c>
      <c r="K2068" s="74">
        <v>1.07128915058546E7</v>
      </c>
    </row>
    <row r="2069" customHeight="1" ht="21.0">
      <c r="J2069" s="17">
        <v>2068.0</v>
      </c>
      <c r="K2069" s="74">
        <v>1.29620611802737E7</v>
      </c>
    </row>
    <row r="2070" customHeight="1" ht="21.0">
      <c r="J2070" s="17">
        <v>2069.0</v>
      </c>
      <c r="K2070" s="74">
        <v>3.5720969076825E7</v>
      </c>
    </row>
    <row r="2071" customHeight="1" ht="21.0">
      <c r="J2071" s="17">
        <v>2070.0</v>
      </c>
      <c r="K2071" s="74">
        <v>3.74908540929214E7</v>
      </c>
    </row>
    <row r="2072" customHeight="1" ht="21.0">
      <c r="J2072" s="17">
        <v>2071.0</v>
      </c>
      <c r="K2072" s="74">
        <v>5.27178019938858E7</v>
      </c>
    </row>
    <row r="2073" customHeight="1" ht="21.0">
      <c r="J2073" s="17">
        <v>2072.0</v>
      </c>
      <c r="K2073" s="74">
        <v>4.50427387746461E7</v>
      </c>
    </row>
    <row r="2074" customHeight="1" ht="21.0">
      <c r="J2074" s="17">
        <v>2073.0</v>
      </c>
      <c r="K2074" s="74">
        <v>3.31282065234617E8</v>
      </c>
    </row>
    <row r="2075" customHeight="1" ht="21.0">
      <c r="J2075" s="17">
        <v>2074.0</v>
      </c>
      <c r="K2075" s="74">
        <v>1.07094933686852E8</v>
      </c>
    </row>
    <row r="2076" customHeight="1" ht="21.0">
      <c r="J2076" s="17">
        <v>2075.0</v>
      </c>
      <c r="K2076" s="74">
        <v>6.51274822620754E7</v>
      </c>
    </row>
    <row r="2077" customHeight="1" ht="21.0">
      <c r="J2077" s="17">
        <v>2076.0</v>
      </c>
      <c r="K2077" s="74">
        <v>1.16395740782354E7</v>
      </c>
    </row>
    <row r="2078" customHeight="1" ht="21.0">
      <c r="J2078" s="17">
        <v>2077.0</v>
      </c>
      <c r="K2078" s="74">
        <v>2.086314283702E7</v>
      </c>
    </row>
    <row r="2079" customHeight="1" ht="21.0">
      <c r="J2079" s="17">
        <v>2078.0</v>
      </c>
      <c r="K2079" s="74">
        <v>7.46584374271829E7</v>
      </c>
    </row>
    <row r="2080" customHeight="1" ht="21.0">
      <c r="J2080" s="17">
        <v>2079.0</v>
      </c>
      <c r="K2080" s="74">
        <v>4044607.744286</v>
      </c>
    </row>
    <row r="2081" customHeight="1" ht="21.0">
      <c r="J2081" s="17">
        <v>2080.0</v>
      </c>
      <c r="K2081" s="74">
        <v>7.041155840847E7</v>
      </c>
    </row>
    <row r="2082" customHeight="1" ht="21.0">
      <c r="J2082" s="17">
        <v>2081.0</v>
      </c>
      <c r="K2082" s="74">
        <v>5.71319314981528E7</v>
      </c>
    </row>
    <row r="2083" customHeight="1" ht="21.0">
      <c r="J2083" s="17">
        <v>2082.0</v>
      </c>
      <c r="K2083" s="74">
        <v>6.23919136740349E7</v>
      </c>
    </row>
    <row r="2084" customHeight="1" ht="21.0">
      <c r="J2084" s="17">
        <v>2083.0</v>
      </c>
      <c r="K2084" s="74">
        <v>1.10904722892517E7</v>
      </c>
    </row>
    <row r="2085" customHeight="1" ht="21.0">
      <c r="J2085" s="17">
        <v>2084.0</v>
      </c>
      <c r="K2085" s="74">
        <v>2.6478462602346E7</v>
      </c>
    </row>
    <row r="2086" customHeight="1" ht="21.0">
      <c r="J2086" s="17">
        <v>2085.0</v>
      </c>
      <c r="K2086" s="74">
        <v>1.08202718056853E9</v>
      </c>
    </row>
    <row r="2087" customHeight="1" ht="21.0">
      <c r="J2087" s="17">
        <v>2086.0</v>
      </c>
      <c r="K2087" s="74">
        <v>3.65002568354653E8</v>
      </c>
    </row>
    <row r="2088" customHeight="1" ht="21.0">
      <c r="J2088" s="17">
        <v>2087.0</v>
      </c>
      <c r="K2088" s="74">
        <v>2.0878501655972E7</v>
      </c>
    </row>
    <row r="2089" customHeight="1" ht="21.0">
      <c r="J2089" s="17">
        <v>2088.0</v>
      </c>
      <c r="K2089" s="74">
        <v>3.04711813563307E7</v>
      </c>
    </row>
    <row r="2090" customHeight="1" ht="21.0">
      <c r="J2090" s="17">
        <v>2089.0</v>
      </c>
      <c r="K2090" s="74">
        <v>1.33807136237157E7</v>
      </c>
    </row>
    <row r="2091" customHeight="1" ht="21.0">
      <c r="J2091" s="17">
        <v>2090.0</v>
      </c>
      <c r="K2091" s="74">
        <v>9.40321173856943E7</v>
      </c>
    </row>
    <row r="2092" customHeight="1" ht="21.0">
      <c r="J2092" s="17">
        <v>2091.0</v>
      </c>
      <c r="K2092" s="74">
        <v>4.7822963261152E7</v>
      </c>
    </row>
    <row r="2093" customHeight="1" ht="21.0">
      <c r="J2093" s="17">
        <v>2092.0</v>
      </c>
      <c r="K2093" s="74">
        <v>2.99235222217764E7</v>
      </c>
    </row>
    <row r="2094" customHeight="1" ht="21.0">
      <c r="J2094" s="17">
        <v>2093.0</v>
      </c>
      <c r="K2094" s="74">
        <v>4712385.811984</v>
      </c>
    </row>
    <row r="2095" customHeight="1" ht="21.0">
      <c r="J2095" s="17">
        <v>2094.0</v>
      </c>
      <c r="K2095" s="74">
        <v>6331305.6972513</v>
      </c>
    </row>
    <row r="2096" customHeight="1" ht="21.0">
      <c r="J2096" s="17">
        <v>2095.0</v>
      </c>
      <c r="K2096" s="74">
        <v>9612443.87887319</v>
      </c>
    </row>
    <row r="2097" customHeight="1" ht="21.0">
      <c r="J2097" s="17">
        <v>2096.0</v>
      </c>
      <c r="K2097" s="74">
        <v>2383018.33616108</v>
      </c>
    </row>
    <row r="2098" customHeight="1" ht="21.0">
      <c r="J2098" s="17">
        <v>2097.0</v>
      </c>
      <c r="K2098" s="74">
        <v>6166424.09678752</v>
      </c>
    </row>
    <row r="2099" customHeight="1" ht="21.0">
      <c r="J2099" s="17">
        <v>2098.0</v>
      </c>
      <c r="K2099" s="74">
        <v>1.96083004349523E7</v>
      </c>
    </row>
    <row r="2100" customHeight="1" ht="21.0">
      <c r="J2100" s="17">
        <v>2099.0</v>
      </c>
      <c r="K2100" s="74">
        <v>2.02668137316024E7</v>
      </c>
    </row>
    <row r="2101" customHeight="1" ht="21.0">
      <c r="J2101" s="17">
        <v>2100.0</v>
      </c>
      <c r="K2101" s="74">
        <v>2.98835137589733E7</v>
      </c>
    </row>
    <row r="2102" customHeight="1" ht="21.0">
      <c r="J2102" s="17">
        <v>2101.0</v>
      </c>
      <c r="K2102" s="74">
        <v>1.80475231878508E8</v>
      </c>
    </row>
    <row r="2103" customHeight="1" ht="21.0">
      <c r="J2103" s="17">
        <v>2102.0</v>
      </c>
      <c r="K2103" s="74">
        <v>1.4572833810047E7</v>
      </c>
    </row>
    <row r="2104" customHeight="1" ht="21.0">
      <c r="J2104" s="17">
        <v>2103.0</v>
      </c>
      <c r="K2104" s="74">
        <v>5.17409976720664E7</v>
      </c>
    </row>
    <row r="2105" customHeight="1" ht="21.0">
      <c r="J2105" s="17">
        <v>2104.0</v>
      </c>
      <c r="K2105" s="74">
        <v>4.51244771979947E7</v>
      </c>
    </row>
    <row r="2106" customHeight="1" ht="21.0">
      <c r="J2106" s="17">
        <v>2105.0</v>
      </c>
      <c r="K2106" s="74">
        <v>5.9622281663563E7</v>
      </c>
    </row>
    <row r="2107" customHeight="1" ht="21.0">
      <c r="J2107" s="17">
        <v>2106.0</v>
      </c>
      <c r="K2107" s="74">
        <v>6392230.42240502</v>
      </c>
    </row>
    <row r="2108" customHeight="1" ht="21.0">
      <c r="J2108" s="17">
        <v>2107.0</v>
      </c>
      <c r="K2108" s="74">
        <v>2.17872322609541E8</v>
      </c>
    </row>
    <row r="2109" customHeight="1" ht="21.0">
      <c r="J2109" s="17">
        <v>2108.0</v>
      </c>
      <c r="K2109" s="74">
        <v>1.48718040804266E7</v>
      </c>
    </row>
    <row r="2110" customHeight="1" ht="21.0">
      <c r="J2110" s="17">
        <v>2109.0</v>
      </c>
      <c r="K2110" s="74">
        <v>8.73513460747677E7</v>
      </c>
    </row>
    <row r="2111" customHeight="1" ht="21.0">
      <c r="J2111" s="17">
        <v>2110.0</v>
      </c>
      <c r="K2111" s="74">
        <v>2.23835925132454E7</v>
      </c>
    </row>
    <row r="2112" customHeight="1" ht="21.0">
      <c r="J2112" s="17">
        <v>2111.0</v>
      </c>
      <c r="K2112" s="74">
        <v>1.40048010715345E8</v>
      </c>
    </row>
    <row r="2113" customHeight="1" ht="21.0">
      <c r="J2113" s="17">
        <v>2112.0</v>
      </c>
      <c r="K2113" s="74">
        <v>9.000140081246E7</v>
      </c>
    </row>
    <row r="2114" customHeight="1" ht="21.0">
      <c r="J2114" s="17">
        <v>2113.0</v>
      </c>
      <c r="K2114" s="74">
        <v>9.1344408981127E7</v>
      </c>
    </row>
    <row r="2115" customHeight="1" ht="21.0">
      <c r="J2115" s="17">
        <v>2114.0</v>
      </c>
      <c r="K2115" s="74">
        <v>1.69169304835591E7</v>
      </c>
    </row>
    <row r="2116" customHeight="1" ht="21.0">
      <c r="J2116" s="17">
        <v>2115.0</v>
      </c>
      <c r="K2116" s="74">
        <v>2.17008423176931E7</v>
      </c>
    </row>
    <row r="2117" customHeight="1" ht="21.0">
      <c r="J2117" s="17">
        <v>2116.0</v>
      </c>
      <c r="K2117" s="74">
        <v>1.03968437144526E8</v>
      </c>
    </row>
    <row r="2118" customHeight="1" ht="21.0">
      <c r="J2118" s="17">
        <v>2117.0</v>
      </c>
      <c r="K2118" s="74">
        <v>3898298.86675744</v>
      </c>
    </row>
    <row r="2119" customHeight="1" ht="21.0">
      <c r="J2119" s="17">
        <v>2118.0</v>
      </c>
      <c r="K2119" s="74">
        <v>2.11760804125806E7</v>
      </c>
    </row>
    <row r="2120" customHeight="1" ht="21.0">
      <c r="J2120" s="17">
        <v>2119.0</v>
      </c>
      <c r="K2120" s="74">
        <v>9.82379726245131E7</v>
      </c>
    </row>
    <row r="2121" customHeight="1" ht="21.0">
      <c r="J2121" s="17">
        <v>2120.0</v>
      </c>
      <c r="K2121" s="74">
        <v>1.23563382123125E8</v>
      </c>
    </row>
    <row r="2122" customHeight="1" ht="21.0">
      <c r="J2122" s="17">
        <v>2121.0</v>
      </c>
      <c r="K2122" s="74">
        <v>1.01876438384363E7</v>
      </c>
    </row>
    <row r="2123" customHeight="1" ht="21.0">
      <c r="J2123" s="17">
        <v>2122.0</v>
      </c>
      <c r="K2123" s="74">
        <v>1.28502465106697E7</v>
      </c>
    </row>
    <row r="2124" customHeight="1" ht="21.0">
      <c r="J2124" s="17">
        <v>2123.0</v>
      </c>
      <c r="K2124" s="74">
        <v>6.3828293585983E7</v>
      </c>
    </row>
    <row r="2125" customHeight="1" ht="21.0">
      <c r="J2125" s="17">
        <v>2124.0</v>
      </c>
      <c r="K2125" s="74">
        <v>1.91203093152967E8</v>
      </c>
    </row>
    <row r="2126" customHeight="1" ht="21.0">
      <c r="J2126" s="17">
        <v>2125.0</v>
      </c>
      <c r="K2126" s="74">
        <v>5.01346259875588E7</v>
      </c>
    </row>
    <row r="2127" customHeight="1" ht="21.0">
      <c r="J2127" s="17">
        <v>2126.0</v>
      </c>
      <c r="K2127" s="74">
        <v>1.4226613856697E8</v>
      </c>
    </row>
    <row r="2128" customHeight="1" ht="21.0">
      <c r="J2128" s="17">
        <v>2127.0</v>
      </c>
      <c r="K2128" s="74">
        <v>1996330.08755452</v>
      </c>
    </row>
    <row r="2129" customHeight="1" ht="21.0">
      <c r="J2129" s="17">
        <v>2128.0</v>
      </c>
      <c r="K2129" s="74">
        <v>4.06359879056647E7</v>
      </c>
    </row>
    <row r="2130" customHeight="1" ht="21.0">
      <c r="J2130" s="17">
        <v>2129.0</v>
      </c>
      <c r="K2130" s="74">
        <v>9.56735288547722E8</v>
      </c>
    </row>
    <row r="2131" customHeight="1" ht="21.0">
      <c r="J2131" s="17">
        <v>2130.0</v>
      </c>
      <c r="K2131" s="74">
        <v>2.3935638021683E7</v>
      </c>
    </row>
    <row r="2132" customHeight="1" ht="21.0">
      <c r="J2132" s="17">
        <v>2131.0</v>
      </c>
      <c r="K2132" s="74">
        <v>2.46595569949366E7</v>
      </c>
    </row>
    <row r="2133" customHeight="1" ht="21.0">
      <c r="J2133" s="17">
        <v>2132.0</v>
      </c>
      <c r="K2133" s="74">
        <v>6.174206705884E7</v>
      </c>
    </row>
    <row r="2134" customHeight="1" ht="21.0">
      <c r="J2134" s="17">
        <v>2133.0</v>
      </c>
      <c r="K2134" s="74">
        <v>2181065.84578096</v>
      </c>
    </row>
    <row r="2135" customHeight="1" ht="21.0">
      <c r="J2135" s="17">
        <v>2134.0</v>
      </c>
      <c r="K2135" s="74">
        <v>1.05748273671914E7</v>
      </c>
    </row>
    <row r="2136" customHeight="1" ht="21.0">
      <c r="J2136" s="17">
        <v>2135.0</v>
      </c>
      <c r="K2136" s="74">
        <v>5.41654847593816E7</v>
      </c>
    </row>
    <row r="2137" customHeight="1" ht="21.0">
      <c r="J2137" s="17">
        <v>2136.0</v>
      </c>
      <c r="K2137" s="74">
        <v>7.05374327992638E7</v>
      </c>
    </row>
    <row r="2138" customHeight="1" ht="21.0">
      <c r="J2138" s="17">
        <v>2137.0</v>
      </c>
      <c r="K2138" s="74">
        <v>2085031.45046636</v>
      </c>
    </row>
    <row r="2139" customHeight="1" ht="21.0">
      <c r="J2139" s="17">
        <v>2138.0</v>
      </c>
      <c r="K2139" s="74">
        <v>4723692.33728091</v>
      </c>
    </row>
    <row r="2140" customHeight="1" ht="21.0">
      <c r="J2140" s="17">
        <v>2139.0</v>
      </c>
      <c r="K2140" s="74">
        <v>3381452.4806221</v>
      </c>
    </row>
    <row r="2141" customHeight="1" ht="21.0">
      <c r="J2141" s="17">
        <v>2140.0</v>
      </c>
      <c r="K2141" s="74">
        <v>3.50129803489312E7</v>
      </c>
    </row>
    <row r="2142" customHeight="1" ht="21.0">
      <c r="J2142" s="17">
        <v>2141.0</v>
      </c>
      <c r="K2142" s="74">
        <v>8.94494702446863E7</v>
      </c>
    </row>
    <row r="2143" customHeight="1" ht="21.0">
      <c r="J2143" s="17">
        <v>2142.0</v>
      </c>
      <c r="K2143" s="74">
        <v>1.38147518309174E8</v>
      </c>
    </row>
    <row r="2144" customHeight="1" ht="21.0">
      <c r="J2144" s="17">
        <v>2143.0</v>
      </c>
      <c r="K2144" s="74">
        <v>2.12872682804059E7</v>
      </c>
    </row>
    <row r="2145" customHeight="1" ht="21.0">
      <c r="J2145" s="17">
        <v>2144.0</v>
      </c>
      <c r="K2145" s="74">
        <v>5.05564846143807E7</v>
      </c>
    </row>
    <row r="2146" customHeight="1" ht="21.0">
      <c r="J2146" s="17">
        <v>2145.0</v>
      </c>
      <c r="K2146" s="74">
        <v>2.17205489876266E7</v>
      </c>
    </row>
    <row r="2147" customHeight="1" ht="21.0">
      <c r="J2147" s="17">
        <v>2146.0</v>
      </c>
      <c r="K2147" s="74">
        <v>3.09815278607746E7</v>
      </c>
    </row>
    <row r="2148" customHeight="1" ht="21.0">
      <c r="J2148" s="17">
        <v>2147.0</v>
      </c>
      <c r="K2148" s="74">
        <v>1.51717676232321E7</v>
      </c>
    </row>
    <row r="2149" customHeight="1" ht="21.0">
      <c r="J2149" s="17">
        <v>2148.0</v>
      </c>
      <c r="K2149" s="74">
        <v>1.73556528836277E7</v>
      </c>
    </row>
    <row r="2150" customHeight="1" ht="21.0">
      <c r="J2150" s="17">
        <v>2149.0</v>
      </c>
      <c r="K2150" s="74">
        <v>2.49416778288524E7</v>
      </c>
    </row>
    <row r="2151" customHeight="1" ht="21.0">
      <c r="J2151" s="17">
        <v>2150.0</v>
      </c>
      <c r="K2151" s="74">
        <v>4452888.73405984</v>
      </c>
    </row>
    <row r="2152" customHeight="1" ht="21.0">
      <c r="J2152" s="17">
        <v>2151.0</v>
      </c>
      <c r="K2152" s="74">
        <v>1.97315427033522E7</v>
      </c>
    </row>
    <row r="2153" customHeight="1" ht="21.0">
      <c r="J2153" s="17">
        <v>2152.0</v>
      </c>
      <c r="K2153" s="74">
        <v>8142637.47113024</v>
      </c>
    </row>
    <row r="2154" customHeight="1" ht="21.0">
      <c r="J2154" s="17">
        <v>2153.0</v>
      </c>
      <c r="K2154" s="74">
        <v>1.07311776322286E7</v>
      </c>
    </row>
    <row r="2155" customHeight="1" ht="21.0">
      <c r="J2155" s="17">
        <v>2154.0</v>
      </c>
      <c r="K2155" s="74">
        <v>5.69219755196308E7</v>
      </c>
    </row>
    <row r="2156" customHeight="1" ht="21.0">
      <c r="J2156" s="17">
        <v>2155.0</v>
      </c>
      <c r="K2156" s="74">
        <v>6.8858031083819E7</v>
      </c>
    </row>
    <row r="2157" customHeight="1" ht="21.0">
      <c r="J2157" s="17">
        <v>2156.0</v>
      </c>
      <c r="K2157" s="74">
        <v>1.11017418798377E8</v>
      </c>
    </row>
    <row r="2158" customHeight="1" ht="21.0">
      <c r="J2158" s="17">
        <v>2157.0</v>
      </c>
      <c r="K2158" s="74">
        <v>3916183.56647242</v>
      </c>
    </row>
    <row r="2159" customHeight="1" ht="21.0">
      <c r="J2159" s="17">
        <v>2158.0</v>
      </c>
      <c r="K2159" s="74">
        <v>1.9881112289303E7</v>
      </c>
    </row>
    <row r="2160" customHeight="1" ht="21.0">
      <c r="J2160" s="17">
        <v>2159.0</v>
      </c>
      <c r="K2160" s="74">
        <v>2.9768720400482E7</v>
      </c>
    </row>
    <row r="2161" customHeight="1" ht="21.0">
      <c r="J2161" s="17">
        <v>2160.0</v>
      </c>
      <c r="K2161" s="74">
        <v>3.18535312473126E7</v>
      </c>
    </row>
    <row r="2162" customHeight="1" ht="21.0">
      <c r="J2162" s="17">
        <v>2161.0</v>
      </c>
      <c r="K2162" s="74">
        <v>9057895.90028321</v>
      </c>
    </row>
    <row r="2163" customHeight="1" ht="21.0">
      <c r="J2163" s="17">
        <v>2162.0</v>
      </c>
      <c r="K2163" s="74">
        <v>4.35309851208567E7</v>
      </c>
    </row>
    <row r="2164" customHeight="1" ht="21.0">
      <c r="J2164" s="17">
        <v>2163.0</v>
      </c>
      <c r="K2164" s="74">
        <v>7.45430498048537E7</v>
      </c>
    </row>
    <row r="2165" customHeight="1" ht="21.0">
      <c r="J2165" s="17">
        <v>2164.0</v>
      </c>
      <c r="K2165" s="74">
        <v>6.47344139028461E7</v>
      </c>
    </row>
    <row r="2166" customHeight="1" ht="21.0">
      <c r="J2166" s="17">
        <v>2165.0</v>
      </c>
      <c r="K2166" s="74">
        <v>8694238.71369203</v>
      </c>
    </row>
    <row r="2167" customHeight="1" ht="21.0">
      <c r="J2167" s="17">
        <v>2166.0</v>
      </c>
      <c r="K2167" s="74">
        <v>2.11086041931241E7</v>
      </c>
    </row>
    <row r="2168" customHeight="1" ht="21.0">
      <c r="J2168" s="17">
        <v>2167.0</v>
      </c>
      <c r="K2168" s="74">
        <v>1.16705335534053E8</v>
      </c>
    </row>
    <row r="2169" customHeight="1" ht="21.0">
      <c r="J2169" s="17">
        <v>2168.0</v>
      </c>
      <c r="K2169" s="74">
        <v>4.11740980937877E7</v>
      </c>
    </row>
    <row r="2170" customHeight="1" ht="21.0">
      <c r="J2170" s="17">
        <v>2169.0</v>
      </c>
      <c r="K2170" s="74">
        <v>7.73993825095544E7</v>
      </c>
    </row>
    <row r="2171" customHeight="1" ht="21.0">
      <c r="J2171" s="17">
        <v>2170.0</v>
      </c>
      <c r="K2171" s="74">
        <v>1.10860321215804E8</v>
      </c>
    </row>
    <row r="2172" customHeight="1" ht="21.0">
      <c r="J2172" s="17">
        <v>2171.0</v>
      </c>
      <c r="K2172" s="74">
        <v>4.24254281830507E7</v>
      </c>
    </row>
    <row r="2173" customHeight="1" ht="21.0">
      <c r="J2173" s="17">
        <v>2172.0</v>
      </c>
      <c r="K2173" s="74">
        <v>3.676554274132E7</v>
      </c>
    </row>
    <row r="2174" customHeight="1" ht="21.0">
      <c r="J2174" s="17">
        <v>2173.0</v>
      </c>
      <c r="K2174" s="74">
        <v>8397032.07119945</v>
      </c>
    </row>
    <row r="2175" customHeight="1" ht="21.0">
      <c r="J2175" s="17">
        <v>2174.0</v>
      </c>
      <c r="K2175" s="74">
        <v>5.57914418490307E7</v>
      </c>
    </row>
    <row r="2176" customHeight="1" ht="21.0">
      <c r="J2176" s="17">
        <v>2175.0</v>
      </c>
      <c r="K2176" s="74">
        <v>8.77791978567034E7</v>
      </c>
    </row>
    <row r="2177" customHeight="1" ht="21.0">
      <c r="J2177" s="17">
        <v>2176.0</v>
      </c>
      <c r="K2177" s="74">
        <v>1.85600795597072E7</v>
      </c>
    </row>
    <row r="2178" customHeight="1" ht="21.0">
      <c r="J2178" s="17">
        <v>2177.0</v>
      </c>
      <c r="K2178" s="74">
        <v>8.44529836202064E7</v>
      </c>
    </row>
    <row r="2179" customHeight="1" ht="21.0">
      <c r="J2179" s="17">
        <v>2178.0</v>
      </c>
      <c r="K2179" s="74">
        <v>2.63365750265822E7</v>
      </c>
    </row>
    <row r="2180" customHeight="1" ht="21.0">
      <c r="J2180" s="17">
        <v>2179.0</v>
      </c>
      <c r="K2180" s="74">
        <v>6.88211469309044E7</v>
      </c>
    </row>
    <row r="2181" customHeight="1" ht="21.0">
      <c r="J2181" s="17">
        <v>2180.0</v>
      </c>
      <c r="K2181" s="74">
        <v>4.59916271452705E7</v>
      </c>
    </row>
    <row r="2182" customHeight="1" ht="21.0">
      <c r="J2182" s="17">
        <v>2181.0</v>
      </c>
      <c r="K2182" s="74">
        <v>4.37907825518179E7</v>
      </c>
    </row>
    <row r="2183" customHeight="1" ht="21.0">
      <c r="J2183" s="17">
        <v>2182.0</v>
      </c>
      <c r="K2183" s="74">
        <v>1.01518489050784E7</v>
      </c>
    </row>
    <row r="2184" customHeight="1" ht="21.0">
      <c r="J2184" s="17">
        <v>2183.0</v>
      </c>
      <c r="K2184" s="74">
        <v>1.89680454285524E8</v>
      </c>
    </row>
    <row r="2185" customHeight="1" ht="21.0">
      <c r="J2185" s="17">
        <v>2184.0</v>
      </c>
      <c r="K2185" s="74">
        <v>4466292.0018761</v>
      </c>
    </row>
    <row r="2186" customHeight="1" ht="21.0">
      <c r="J2186" s="17">
        <v>2185.0</v>
      </c>
      <c r="K2186" s="74">
        <v>4.02470999850561E7</v>
      </c>
    </row>
    <row r="2187" customHeight="1" ht="21.0">
      <c r="J2187" s="17">
        <v>2186.0</v>
      </c>
      <c r="K2187" s="74">
        <v>1.80350687810227E7</v>
      </c>
    </row>
    <row r="2188" customHeight="1" ht="21.0">
      <c r="J2188" s="17">
        <v>2187.0</v>
      </c>
      <c r="K2188" s="74">
        <v>1.97812417606942E8</v>
      </c>
    </row>
    <row r="2189" customHeight="1" ht="21.0">
      <c r="J2189" s="17">
        <v>2188.0</v>
      </c>
      <c r="K2189" s="74">
        <v>4.13504236523848E7</v>
      </c>
    </row>
    <row r="2190" customHeight="1" ht="21.0">
      <c r="J2190" s="17">
        <v>2189.0</v>
      </c>
      <c r="K2190" s="74">
        <v>1.17953209602713E7</v>
      </c>
    </row>
    <row r="2191" customHeight="1" ht="21.0">
      <c r="J2191" s="17">
        <v>2190.0</v>
      </c>
      <c r="K2191" s="74">
        <v>1.42653222108238E7</v>
      </c>
    </row>
    <row r="2192" customHeight="1" ht="21.0">
      <c r="J2192" s="17">
        <v>2191.0</v>
      </c>
      <c r="K2192" s="74">
        <v>3.41194266320123E8</v>
      </c>
    </row>
    <row r="2193" customHeight="1" ht="21.0">
      <c r="J2193" s="17">
        <v>2192.0</v>
      </c>
      <c r="K2193" s="74">
        <v>3.99323944802552E7</v>
      </c>
    </row>
    <row r="2194" customHeight="1" ht="21.0">
      <c r="J2194" s="17">
        <v>2193.0</v>
      </c>
      <c r="K2194" s="74">
        <v>7976586.2473952</v>
      </c>
    </row>
    <row r="2195" customHeight="1" ht="21.0">
      <c r="J2195" s="17">
        <v>2194.0</v>
      </c>
      <c r="K2195" s="74">
        <v>1.33385897108869E8</v>
      </c>
    </row>
    <row r="2196" customHeight="1" ht="21.0">
      <c r="J2196" s="17">
        <v>2195.0</v>
      </c>
      <c r="K2196" s="74">
        <v>3.52646788924562E7</v>
      </c>
    </row>
    <row r="2197" customHeight="1" ht="21.0">
      <c r="J2197" s="17">
        <v>2196.0</v>
      </c>
      <c r="K2197" s="74">
        <v>5.19594950159196E7</v>
      </c>
    </row>
    <row r="2198" customHeight="1" ht="21.0">
      <c r="J2198" s="17">
        <v>2197.0</v>
      </c>
      <c r="K2198" s="74">
        <v>3.6118438825294E7</v>
      </c>
    </row>
    <row r="2199" customHeight="1" ht="21.0">
      <c r="J2199" s="17">
        <v>2198.0</v>
      </c>
      <c r="K2199" s="74">
        <v>1504628.80790987</v>
      </c>
    </row>
    <row r="2200" customHeight="1" ht="21.0">
      <c r="J2200" s="17">
        <v>2199.0</v>
      </c>
      <c r="K2200" s="74">
        <v>2.01958738873453E7</v>
      </c>
    </row>
    <row r="2201" customHeight="1" ht="21.0">
      <c r="J2201" s="17">
        <v>2200.0</v>
      </c>
      <c r="K2201" s="74">
        <v>8027594.839226</v>
      </c>
    </row>
    <row r="2202" customHeight="1" ht="21.0">
      <c r="J2202" s="17">
        <v>2201.0</v>
      </c>
      <c r="K2202" s="74">
        <v>2.92521753903496E7</v>
      </c>
    </row>
    <row r="2203" customHeight="1" ht="21.0">
      <c r="J2203" s="17">
        <v>2202.0</v>
      </c>
      <c r="K2203" s="74">
        <v>3.4982759697376E7</v>
      </c>
    </row>
    <row r="2204" customHeight="1" ht="21.0">
      <c r="J2204" s="17">
        <v>2203.0</v>
      </c>
      <c r="K2204" s="74">
        <v>2.6490242856575E8</v>
      </c>
    </row>
    <row r="2205" customHeight="1" ht="21.0">
      <c r="J2205" s="17">
        <v>2204.0</v>
      </c>
      <c r="K2205" s="74">
        <v>2.06039323509419E7</v>
      </c>
    </row>
    <row r="2206" customHeight="1" ht="21.0">
      <c r="J2206" s="17">
        <v>2205.0</v>
      </c>
      <c r="K2206" s="74">
        <v>1.47393173216639E7</v>
      </c>
    </row>
    <row r="2207" customHeight="1" ht="21.0">
      <c r="J2207" s="17">
        <v>2206.0</v>
      </c>
      <c r="K2207" s="74">
        <v>6.5761768219404E7</v>
      </c>
    </row>
    <row r="2208" customHeight="1" ht="21.0">
      <c r="J2208" s="17">
        <v>2207.0</v>
      </c>
      <c r="K2208" s="74">
        <v>4.85427086477566E7</v>
      </c>
    </row>
    <row r="2209" customHeight="1" ht="21.0">
      <c r="J2209" s="17">
        <v>2208.0</v>
      </c>
      <c r="K2209" s="74">
        <v>5.85941554385612E7</v>
      </c>
    </row>
    <row r="2210" customHeight="1" ht="21.0">
      <c r="J2210" s="17">
        <v>2209.0</v>
      </c>
      <c r="K2210" s="74">
        <v>5.57249745050879E7</v>
      </c>
    </row>
    <row r="2211" customHeight="1" ht="21.0">
      <c r="J2211" s="17">
        <v>2210.0</v>
      </c>
      <c r="K2211" s="74">
        <v>6.27236966669829E7</v>
      </c>
    </row>
    <row r="2212" customHeight="1" ht="21.0">
      <c r="J2212" s="17">
        <v>2211.0</v>
      </c>
      <c r="K2212" s="74">
        <v>3.41257402155734E7</v>
      </c>
    </row>
    <row r="2213" customHeight="1" ht="21.0">
      <c r="J2213" s="17">
        <v>2212.0</v>
      </c>
      <c r="K2213" s="74">
        <v>8.9283966157206E7</v>
      </c>
    </row>
    <row r="2214" customHeight="1" ht="21.0">
      <c r="J2214" s="17">
        <v>2213.0</v>
      </c>
      <c r="K2214" s="74">
        <v>5.704867111929E7</v>
      </c>
    </row>
    <row r="2215" customHeight="1" ht="21.0">
      <c r="J2215" s="17">
        <v>2214.0</v>
      </c>
      <c r="K2215" s="74">
        <v>1.05047515521891E7</v>
      </c>
    </row>
    <row r="2216" customHeight="1" ht="21.0">
      <c r="J2216" s="17">
        <v>2215.0</v>
      </c>
      <c r="K2216" s="74">
        <v>1.69684582996156E7</v>
      </c>
    </row>
    <row r="2217" customHeight="1" ht="21.0">
      <c r="J2217" s="17">
        <v>2216.0</v>
      </c>
      <c r="K2217" s="74">
        <v>1.14852988347427E7</v>
      </c>
    </row>
    <row r="2218" customHeight="1" ht="21.0">
      <c r="J2218" s="17">
        <v>2217.0</v>
      </c>
      <c r="K2218" s="74">
        <v>2.69504554662767E7</v>
      </c>
    </row>
    <row r="2219" customHeight="1" ht="21.0">
      <c r="J2219" s="17">
        <v>2218.0</v>
      </c>
      <c r="K2219" s="74">
        <v>1.25259807612882E8</v>
      </c>
    </row>
    <row r="2220" customHeight="1" ht="21.0">
      <c r="J2220" s="17">
        <v>2219.0</v>
      </c>
      <c r="K2220" s="74">
        <v>5.5518438417193E7</v>
      </c>
    </row>
    <row r="2221" customHeight="1" ht="21.0">
      <c r="J2221" s="17">
        <v>2220.0</v>
      </c>
      <c r="K2221" s="74">
        <v>2.63741085937E7</v>
      </c>
    </row>
    <row r="2222" customHeight="1" ht="21.0">
      <c r="J2222" s="17">
        <v>2221.0</v>
      </c>
      <c r="K2222" s="74">
        <v>5.25744639542241E7</v>
      </c>
    </row>
    <row r="2223" customHeight="1" ht="21.0">
      <c r="J2223" s="17">
        <v>2222.0</v>
      </c>
      <c r="K2223" s="74">
        <v>6.8474750539886E7</v>
      </c>
    </row>
    <row r="2224" customHeight="1" ht="21.0">
      <c r="J2224" s="17">
        <v>2223.0</v>
      </c>
      <c r="K2224" s="74">
        <v>1.01966582470676E7</v>
      </c>
    </row>
    <row r="2225" customHeight="1" ht="21.0">
      <c r="J2225" s="17">
        <v>2224.0</v>
      </c>
      <c r="K2225" s="74">
        <v>5.23211153455697E7</v>
      </c>
    </row>
    <row r="2226" customHeight="1" ht="21.0">
      <c r="J2226" s="17">
        <v>2225.0</v>
      </c>
      <c r="K2226" s="74">
        <v>8.54014868267294E7</v>
      </c>
    </row>
    <row r="2227" customHeight="1" ht="21.0">
      <c r="J2227" s="17">
        <v>2226.0</v>
      </c>
      <c r="K2227" s="74">
        <v>2.03408837048973E7</v>
      </c>
    </row>
    <row r="2228" customHeight="1" ht="21.0">
      <c r="J2228" s="17">
        <v>2227.0</v>
      </c>
      <c r="K2228" s="74">
        <v>3.01678618115861E7</v>
      </c>
    </row>
    <row r="2229" customHeight="1" ht="21.0">
      <c r="J2229" s="17">
        <v>2228.0</v>
      </c>
      <c r="K2229" s="74">
        <v>2.01585125521159E7</v>
      </c>
    </row>
    <row r="2230" customHeight="1" ht="21.0">
      <c r="J2230" s="17">
        <v>2229.0</v>
      </c>
      <c r="K2230" s="74">
        <v>4.05979835141278E7</v>
      </c>
    </row>
    <row r="2231" customHeight="1" ht="21.0">
      <c r="J2231" s="17">
        <v>2230.0</v>
      </c>
      <c r="K2231" s="74">
        <v>8861206.39254414</v>
      </c>
    </row>
    <row r="2232" customHeight="1" ht="21.0">
      <c r="J2232" s="17">
        <v>2231.0</v>
      </c>
      <c r="K2232" s="74">
        <v>1.29267030993463E8</v>
      </c>
    </row>
    <row r="2233" customHeight="1" ht="21.0">
      <c r="J2233" s="17">
        <v>2232.0</v>
      </c>
      <c r="K2233" s="74">
        <v>3.75141057122929E7</v>
      </c>
    </row>
    <row r="2234" customHeight="1" ht="21.0">
      <c r="J2234" s="17">
        <v>2233.0</v>
      </c>
      <c r="K2234" s="74">
        <v>1.41475211926452E7</v>
      </c>
    </row>
    <row r="2235" customHeight="1" ht="21.0">
      <c r="J2235" s="17">
        <v>2234.0</v>
      </c>
      <c r="K2235" s="74">
        <v>4.85640581209636E7</v>
      </c>
    </row>
    <row r="2236" customHeight="1" ht="21.0">
      <c r="J2236" s="17">
        <v>2235.0</v>
      </c>
      <c r="K2236" s="74">
        <v>4.3237147474972E7</v>
      </c>
    </row>
    <row r="2237" customHeight="1" ht="21.0">
      <c r="J2237" s="17">
        <v>2236.0</v>
      </c>
      <c r="K2237" s="74">
        <v>1.42802946405116E7</v>
      </c>
    </row>
    <row r="2238" customHeight="1" ht="21.0">
      <c r="J2238" s="17">
        <v>2237.0</v>
      </c>
      <c r="K2238" s="74">
        <v>2.36902942814143E8</v>
      </c>
    </row>
    <row r="2239" customHeight="1" ht="21.0">
      <c r="J2239" s="17">
        <v>2238.0</v>
      </c>
      <c r="K2239" s="74">
        <v>8.06368790050984E7</v>
      </c>
    </row>
    <row r="2240" customHeight="1" ht="21.0">
      <c r="J2240" s="17">
        <v>2239.0</v>
      </c>
      <c r="K2240" s="74">
        <v>2.8437743811099E7</v>
      </c>
    </row>
    <row r="2241" customHeight="1" ht="21.0">
      <c r="J2241" s="17">
        <v>2240.0</v>
      </c>
      <c r="K2241" s="74">
        <v>1.5839721175343E7</v>
      </c>
    </row>
    <row r="2242" customHeight="1" ht="21.0">
      <c r="J2242" s="17">
        <v>2241.0</v>
      </c>
      <c r="K2242" s="74">
        <v>1.13916865566146E8</v>
      </c>
    </row>
    <row r="2243" customHeight="1" ht="21.0">
      <c r="J2243" s="17">
        <v>2242.0</v>
      </c>
      <c r="K2243" s="74">
        <v>1.70670066261122E7</v>
      </c>
    </row>
    <row r="2244" customHeight="1" ht="21.0">
      <c r="J2244" s="17">
        <v>2243.0</v>
      </c>
      <c r="K2244" s="74">
        <v>3.6443970122449E7</v>
      </c>
    </row>
    <row r="2245" customHeight="1" ht="21.0">
      <c r="J2245" s="17">
        <v>2244.0</v>
      </c>
      <c r="K2245" s="74">
        <v>6383904.77211197</v>
      </c>
    </row>
    <row r="2246" customHeight="1" ht="21.0">
      <c r="J2246" s="17">
        <v>2245.0</v>
      </c>
      <c r="K2246" s="74">
        <v>4.47704268707711E7</v>
      </c>
    </row>
    <row r="2247" customHeight="1" ht="21.0">
      <c r="J2247" s="17">
        <v>2246.0</v>
      </c>
      <c r="K2247" s="74">
        <v>9.19586647685036E7</v>
      </c>
    </row>
    <row r="2248" customHeight="1" ht="21.0">
      <c r="J2248" s="17">
        <v>2247.0</v>
      </c>
      <c r="K2248" s="74">
        <v>1.2070775049013E7</v>
      </c>
    </row>
    <row r="2249" customHeight="1" ht="21.0">
      <c r="J2249" s="17">
        <v>2248.0</v>
      </c>
      <c r="K2249" s="74">
        <v>1.32172367454976E8</v>
      </c>
    </row>
    <row r="2250" customHeight="1" ht="21.0">
      <c r="J2250" s="17">
        <v>2249.0</v>
      </c>
      <c r="K2250" s="74">
        <v>3.09366795523984E7</v>
      </c>
    </row>
    <row r="2251" customHeight="1" ht="21.0">
      <c r="J2251" s="17">
        <v>2250.0</v>
      </c>
      <c r="K2251" s="74">
        <v>1.47758023184518E7</v>
      </c>
    </row>
    <row r="2252" customHeight="1" ht="21.0">
      <c r="J2252" s="17">
        <v>2251.0</v>
      </c>
      <c r="K2252" s="74">
        <v>2.01324647059074E7</v>
      </c>
    </row>
    <row r="2253" customHeight="1" ht="21.0">
      <c r="J2253" s="17">
        <v>2252.0</v>
      </c>
      <c r="K2253" s="74">
        <v>1.46837577399523E8</v>
      </c>
    </row>
    <row r="2254" customHeight="1" ht="21.0">
      <c r="J2254" s="17">
        <v>2253.0</v>
      </c>
      <c r="K2254" s="74">
        <v>3580140.37394382</v>
      </c>
    </row>
    <row r="2255" customHeight="1" ht="21.0">
      <c r="J2255" s="17">
        <v>2254.0</v>
      </c>
      <c r="K2255" s="74">
        <v>4.82100411063413E7</v>
      </c>
    </row>
    <row r="2256" customHeight="1" ht="21.0">
      <c r="J2256" s="17">
        <v>2255.0</v>
      </c>
      <c r="K2256" s="74">
        <v>3.63266948070587E8</v>
      </c>
    </row>
    <row r="2257" customHeight="1" ht="21.0">
      <c r="J2257" s="17">
        <v>2256.0</v>
      </c>
      <c r="K2257" s="74">
        <v>2.88287179537E8</v>
      </c>
    </row>
    <row r="2258" customHeight="1" ht="21.0">
      <c r="J2258" s="17">
        <v>2257.0</v>
      </c>
      <c r="K2258" s="74">
        <v>2.88914349939187E8</v>
      </c>
    </row>
    <row r="2259" customHeight="1" ht="21.0">
      <c r="J2259" s="17">
        <v>2258.0</v>
      </c>
      <c r="K2259" s="74">
        <v>7.22744300302008E7</v>
      </c>
    </row>
    <row r="2260" customHeight="1" ht="21.0">
      <c r="J2260" s="17">
        <v>2259.0</v>
      </c>
      <c r="K2260" s="74">
        <v>8.6297791489865E7</v>
      </c>
    </row>
    <row r="2261" customHeight="1" ht="21.0">
      <c r="J2261" s="17">
        <v>2260.0</v>
      </c>
      <c r="K2261" s="74">
        <v>1.66312091994869E7</v>
      </c>
    </row>
    <row r="2262" customHeight="1" ht="21.0">
      <c r="J2262" s="17">
        <v>2261.0</v>
      </c>
      <c r="K2262" s="74">
        <v>9.38920480080982E7</v>
      </c>
    </row>
    <row r="2263" customHeight="1" ht="21.0">
      <c r="J2263" s="17">
        <v>2262.0</v>
      </c>
      <c r="K2263" s="74">
        <v>5.86438611569585E7</v>
      </c>
    </row>
    <row r="2264" customHeight="1" ht="21.0">
      <c r="J2264" s="17">
        <v>2263.0</v>
      </c>
      <c r="K2264" s="74">
        <v>2.70075078388112E8</v>
      </c>
    </row>
    <row r="2265" customHeight="1" ht="21.0">
      <c r="J2265" s="17">
        <v>2264.0</v>
      </c>
      <c r="K2265" s="74">
        <v>9.78668663806443E7</v>
      </c>
    </row>
    <row r="2266" customHeight="1" ht="21.0">
      <c r="J2266" s="17">
        <v>2265.0</v>
      </c>
      <c r="K2266" s="74">
        <v>2.11736831891591E7</v>
      </c>
    </row>
    <row r="2267" customHeight="1" ht="21.0">
      <c r="J2267" s="17">
        <v>2266.0</v>
      </c>
      <c r="K2267" s="74">
        <v>3.01147669203466E7</v>
      </c>
    </row>
    <row r="2268" customHeight="1" ht="21.0">
      <c r="J2268" s="17">
        <v>2267.0</v>
      </c>
      <c r="K2268" s="74">
        <v>5.49353885369612E7</v>
      </c>
    </row>
    <row r="2269" customHeight="1" ht="21.0">
      <c r="J2269" s="17">
        <v>2268.0</v>
      </c>
      <c r="K2269" s="74">
        <v>3.395158706224E7</v>
      </c>
    </row>
    <row r="2270" customHeight="1" ht="21.0">
      <c r="J2270" s="17">
        <v>2269.0</v>
      </c>
      <c r="K2270" s="74">
        <v>9528585.78412271</v>
      </c>
    </row>
    <row r="2271" customHeight="1" ht="21.0">
      <c r="J2271" s="17">
        <v>2270.0</v>
      </c>
      <c r="K2271" s="74">
        <v>5.19526815701067E7</v>
      </c>
    </row>
    <row r="2272" customHeight="1" ht="21.0">
      <c r="J2272" s="17">
        <v>2271.0</v>
      </c>
      <c r="K2272" s="74">
        <v>8.230308228421E7</v>
      </c>
    </row>
    <row r="2273" customHeight="1" ht="21.0">
      <c r="J2273" s="17">
        <v>2272.0</v>
      </c>
      <c r="K2273" s="74">
        <v>7.413978262688E7</v>
      </c>
    </row>
    <row r="2274" customHeight="1" ht="21.0">
      <c r="J2274" s="17">
        <v>2273.0</v>
      </c>
      <c r="K2274" s="74">
        <v>1.2400596990013E8</v>
      </c>
    </row>
    <row r="2275" customHeight="1" ht="21.0">
      <c r="J2275" s="17">
        <v>2274.0</v>
      </c>
      <c r="K2275" s="74">
        <v>2.59240373768083E7</v>
      </c>
    </row>
    <row r="2276" customHeight="1" ht="21.0">
      <c r="J2276" s="17">
        <v>2275.0</v>
      </c>
      <c r="K2276" s="74">
        <v>1.30261359081609E8</v>
      </c>
    </row>
    <row r="2277" customHeight="1" ht="21.0">
      <c r="J2277" s="17">
        <v>2276.0</v>
      </c>
      <c r="K2277" s="74">
        <v>5.67251685518387E7</v>
      </c>
    </row>
    <row r="2278" customHeight="1" ht="21.0">
      <c r="J2278" s="17">
        <v>2277.0</v>
      </c>
      <c r="K2278" s="74">
        <v>5.736173158676E7</v>
      </c>
    </row>
    <row r="2279" customHeight="1" ht="21.0">
      <c r="J2279" s="17">
        <v>2278.0</v>
      </c>
      <c r="K2279" s="74">
        <v>1.45401667537205E7</v>
      </c>
    </row>
    <row r="2280" customHeight="1" ht="21.0">
      <c r="J2280" s="17">
        <v>2279.0</v>
      </c>
      <c r="K2280" s="74">
        <v>5.97874973958903E7</v>
      </c>
    </row>
    <row r="2281" customHeight="1" ht="21.0">
      <c r="J2281" s="17">
        <v>2280.0</v>
      </c>
      <c r="K2281" s="74">
        <v>1.4960055900713E7</v>
      </c>
    </row>
    <row r="2282" customHeight="1" ht="21.0">
      <c r="J2282" s="17">
        <v>2281.0</v>
      </c>
      <c r="K2282" s="74">
        <v>8.4666186373536E7</v>
      </c>
    </row>
    <row r="2283" customHeight="1" ht="21.0">
      <c r="J2283" s="17">
        <v>2282.0</v>
      </c>
      <c r="K2283" s="74">
        <v>4.97991934455333E7</v>
      </c>
    </row>
    <row r="2284" customHeight="1" ht="21.0">
      <c r="J2284" s="17">
        <v>2283.0</v>
      </c>
      <c r="K2284" s="74">
        <v>1.4771520530457E8</v>
      </c>
    </row>
    <row r="2285" customHeight="1" ht="21.0">
      <c r="J2285" s="17">
        <v>2284.0</v>
      </c>
      <c r="K2285" s="74">
        <v>8.21769763366769E7</v>
      </c>
    </row>
    <row r="2286" customHeight="1" ht="21.0">
      <c r="J2286" s="17">
        <v>2285.0</v>
      </c>
      <c r="K2286" s="74">
        <v>4.75503013171082E7</v>
      </c>
    </row>
    <row r="2287" customHeight="1" ht="21.0">
      <c r="J2287" s="17">
        <v>2286.0</v>
      </c>
      <c r="K2287" s="74">
        <v>2.04565558867928E8</v>
      </c>
    </row>
    <row r="2288" customHeight="1" ht="21.0">
      <c r="J2288" s="17">
        <v>2287.0</v>
      </c>
      <c r="K2288" s="74">
        <v>1.0790288086553E7</v>
      </c>
    </row>
    <row r="2289" customHeight="1" ht="21.0">
      <c r="J2289" s="17">
        <v>2288.0</v>
      </c>
      <c r="K2289" s="74">
        <v>4220699.60118559</v>
      </c>
    </row>
    <row r="2290" customHeight="1" ht="21.0">
      <c r="J2290" s="17">
        <v>2289.0</v>
      </c>
      <c r="K2290" s="74">
        <v>1.49057179204366E8</v>
      </c>
    </row>
    <row r="2291" customHeight="1" ht="21.0">
      <c r="J2291" s="17">
        <v>2290.0</v>
      </c>
      <c r="K2291" s="74">
        <v>2.5076416030059E7</v>
      </c>
    </row>
    <row r="2292" customHeight="1" ht="21.0">
      <c r="J2292" s="17">
        <v>2291.0</v>
      </c>
      <c r="K2292" s="74">
        <v>5.48477947436247E7</v>
      </c>
    </row>
    <row r="2293" customHeight="1" ht="21.0">
      <c r="J2293" s="17">
        <v>2292.0</v>
      </c>
      <c r="K2293" s="74">
        <v>2.2465521306139E8</v>
      </c>
    </row>
    <row r="2294" customHeight="1" ht="21.0">
      <c r="J2294" s="17">
        <v>2293.0</v>
      </c>
      <c r="K2294" s="74">
        <v>8502715.6919444</v>
      </c>
    </row>
    <row r="2295" customHeight="1" ht="21.0">
      <c r="J2295" s="17">
        <v>2294.0</v>
      </c>
      <c r="K2295" s="74">
        <v>2.66412039717355E8</v>
      </c>
    </row>
    <row r="2296" customHeight="1" ht="21.0">
      <c r="J2296" s="17">
        <v>2295.0</v>
      </c>
      <c r="K2296" s="74">
        <v>6.00242509394939E7</v>
      </c>
    </row>
    <row r="2297" customHeight="1" ht="21.0">
      <c r="J2297" s="17">
        <v>2296.0</v>
      </c>
      <c r="K2297" s="74">
        <v>1.45525151110032E7</v>
      </c>
    </row>
    <row r="2298" customHeight="1" ht="21.0">
      <c r="J2298" s="17">
        <v>2297.0</v>
      </c>
      <c r="K2298" s="74">
        <v>9.12230133911715E7</v>
      </c>
    </row>
    <row r="2299" customHeight="1" ht="21.0">
      <c r="J2299" s="17">
        <v>2298.0</v>
      </c>
      <c r="K2299" s="74">
        <v>2.1931952652494E8</v>
      </c>
    </row>
    <row r="2300" customHeight="1" ht="21.0">
      <c r="J2300" s="17">
        <v>2299.0</v>
      </c>
      <c r="K2300" s="74">
        <v>1.48192811296705E8</v>
      </c>
    </row>
    <row r="2301" customHeight="1" ht="21.0">
      <c r="J2301" s="17">
        <v>2300.0</v>
      </c>
      <c r="K2301" s="74">
        <v>4.6973759333165E7</v>
      </c>
    </row>
    <row r="2302" customHeight="1" ht="21.0">
      <c r="J2302" s="17">
        <v>2301.0</v>
      </c>
      <c r="K2302" s="74">
        <v>1.10410349050911E8</v>
      </c>
    </row>
    <row r="2303" customHeight="1" ht="21.0">
      <c r="J2303" s="17">
        <v>2302.0</v>
      </c>
      <c r="K2303" s="74">
        <v>2.7354635250198E7</v>
      </c>
    </row>
    <row r="2304" customHeight="1" ht="21.0">
      <c r="J2304" s="17">
        <v>2303.0</v>
      </c>
      <c r="K2304" s="74">
        <v>7.56487656562059E7</v>
      </c>
    </row>
    <row r="2305" customHeight="1" ht="21.0">
      <c r="J2305" s="17">
        <v>2304.0</v>
      </c>
      <c r="K2305" s="74">
        <v>2.20035083819848E7</v>
      </c>
    </row>
    <row r="2306" customHeight="1" ht="21.0">
      <c r="J2306" s="17">
        <v>2305.0</v>
      </c>
      <c r="K2306" s="74">
        <v>2.15344053163738E8</v>
      </c>
    </row>
    <row r="2307" customHeight="1" ht="21.0">
      <c r="J2307" s="17">
        <v>2306.0</v>
      </c>
      <c r="K2307" s="74">
        <v>1.94625309650277E7</v>
      </c>
    </row>
    <row r="2308" customHeight="1" ht="21.0">
      <c r="J2308" s="17">
        <v>2307.0</v>
      </c>
      <c r="K2308" s="74">
        <v>9905981.64293976</v>
      </c>
    </row>
    <row r="2309" customHeight="1" ht="21.0">
      <c r="J2309" s="17">
        <v>2308.0</v>
      </c>
      <c r="K2309" s="74">
        <v>1.97694098261968E7</v>
      </c>
    </row>
    <row r="2310" customHeight="1" ht="21.0">
      <c r="J2310" s="17">
        <v>2309.0</v>
      </c>
      <c r="K2310" s="74">
        <v>9889367.87725948</v>
      </c>
    </row>
    <row r="2311" customHeight="1" ht="21.0">
      <c r="J2311" s="17">
        <v>2310.0</v>
      </c>
      <c r="K2311" s="74">
        <v>1.12020236121604E7</v>
      </c>
    </row>
    <row r="2312" customHeight="1" ht="21.0">
      <c r="J2312" s="17">
        <v>2311.0</v>
      </c>
      <c r="K2312" s="74">
        <v>1.22940396591281E8</v>
      </c>
    </row>
    <row r="2313" customHeight="1" ht="21.0">
      <c r="J2313" s="17">
        <v>2312.0</v>
      </c>
      <c r="K2313" s="74">
        <v>6.27297266288091E8</v>
      </c>
    </row>
    <row r="2314" customHeight="1" ht="21.0">
      <c r="J2314" s="17">
        <v>2313.0</v>
      </c>
      <c r="K2314" s="74">
        <v>1.16302613326357E8</v>
      </c>
    </row>
    <row r="2315" customHeight="1" ht="21.0">
      <c r="J2315" s="17">
        <v>2314.0</v>
      </c>
      <c r="K2315" s="74">
        <v>3371651.5212381</v>
      </c>
    </row>
    <row r="2316" customHeight="1" ht="21.0">
      <c r="J2316" s="17">
        <v>2315.0</v>
      </c>
      <c r="K2316" s="74">
        <v>1.63497882067208E8</v>
      </c>
    </row>
    <row r="2317" customHeight="1" ht="21.0">
      <c r="J2317" s="17">
        <v>2316.0</v>
      </c>
      <c r="K2317" s="74">
        <v>3.94362416923798E7</v>
      </c>
    </row>
    <row r="2318" customHeight="1" ht="21.0">
      <c r="J2318" s="17">
        <v>2317.0</v>
      </c>
      <c r="K2318" s="74">
        <v>6.1874464786304E7</v>
      </c>
    </row>
    <row r="2319" customHeight="1" ht="21.0">
      <c r="J2319" s="17">
        <v>2318.0</v>
      </c>
      <c r="K2319" s="74">
        <v>1.70522437454508E7</v>
      </c>
    </row>
    <row r="2320" customHeight="1" ht="21.0">
      <c r="J2320" s="17">
        <v>2319.0</v>
      </c>
      <c r="K2320" s="74">
        <v>2.11429856198702E7</v>
      </c>
    </row>
    <row r="2321" customHeight="1" ht="21.0">
      <c r="J2321" s="17">
        <v>2320.0</v>
      </c>
      <c r="K2321" s="74">
        <v>3.9195825225855E7</v>
      </c>
    </row>
    <row r="2322" customHeight="1" ht="21.0">
      <c r="J2322" s="17">
        <v>2321.0</v>
      </c>
      <c r="K2322" s="74">
        <v>1.6726014748933E7</v>
      </c>
    </row>
    <row r="2323" customHeight="1" ht="21.0">
      <c r="J2323" s="17">
        <v>2322.0</v>
      </c>
      <c r="K2323" s="74">
        <v>1109466.7359817</v>
      </c>
    </row>
    <row r="2324" customHeight="1" ht="21.0">
      <c r="J2324" s="17">
        <v>2323.0</v>
      </c>
      <c r="K2324" s="74">
        <v>1.92192829618779E7</v>
      </c>
    </row>
    <row r="2325" customHeight="1" ht="21.0">
      <c r="J2325" s="17">
        <v>2324.0</v>
      </c>
      <c r="K2325" s="74">
        <v>3.17801446090331E7</v>
      </c>
    </row>
    <row r="2326" customHeight="1" ht="21.0">
      <c r="J2326" s="17">
        <v>2325.0</v>
      </c>
      <c r="K2326" s="74">
        <v>3.59968720723848E7</v>
      </c>
    </row>
    <row r="2327" customHeight="1" ht="21.0">
      <c r="J2327" s="17">
        <v>2326.0</v>
      </c>
      <c r="K2327" s="74">
        <v>2.7149245331932E7</v>
      </c>
    </row>
    <row r="2328" customHeight="1" ht="21.0">
      <c r="J2328" s="17">
        <v>2327.0</v>
      </c>
      <c r="K2328" s="74">
        <v>1.99056113784381E8</v>
      </c>
    </row>
    <row r="2329" customHeight="1" ht="21.0">
      <c r="J2329" s="17">
        <v>2328.0</v>
      </c>
      <c r="K2329" s="74">
        <v>1.11650093266565E7</v>
      </c>
    </row>
    <row r="2330" customHeight="1" ht="21.0">
      <c r="J2330" s="17">
        <v>2329.0</v>
      </c>
      <c r="K2330" s="74">
        <v>2.78003552448237E7</v>
      </c>
    </row>
    <row r="2331" customHeight="1" ht="21.0">
      <c r="J2331" s="17">
        <v>2330.0</v>
      </c>
      <c r="K2331" s="74">
        <v>1.06269505139612E7</v>
      </c>
    </row>
    <row r="2332" customHeight="1" ht="21.0">
      <c r="J2332" s="17">
        <v>2331.0</v>
      </c>
      <c r="K2332" s="74">
        <v>8401367.89948676</v>
      </c>
    </row>
    <row r="2333" customHeight="1" ht="21.0">
      <c r="J2333" s="17">
        <v>2332.0</v>
      </c>
      <c r="K2333" s="74">
        <v>6.11144796516934E7</v>
      </c>
    </row>
    <row r="2334" customHeight="1" ht="21.0">
      <c r="J2334" s="17">
        <v>2333.0</v>
      </c>
      <c r="K2334" s="74">
        <v>2.71006430606859E7</v>
      </c>
    </row>
    <row r="2335" customHeight="1" ht="21.0">
      <c r="J2335" s="17">
        <v>2334.0</v>
      </c>
      <c r="K2335" s="74">
        <v>2.35109853073644E7</v>
      </c>
    </row>
    <row r="2336" customHeight="1" ht="21.0">
      <c r="J2336" s="17">
        <v>2335.0</v>
      </c>
      <c r="K2336" s="74">
        <v>1.12415429563993E8</v>
      </c>
    </row>
    <row r="2337" customHeight="1" ht="21.0">
      <c r="J2337" s="17">
        <v>2336.0</v>
      </c>
      <c r="K2337" s="74">
        <v>1.1515065114527E8</v>
      </c>
    </row>
    <row r="2338" customHeight="1" ht="21.0">
      <c r="J2338" s="17">
        <v>2337.0</v>
      </c>
      <c r="K2338" s="74">
        <v>4.12971949633072E7</v>
      </c>
    </row>
    <row r="2339" customHeight="1" ht="21.0">
      <c r="J2339" s="17">
        <v>2338.0</v>
      </c>
      <c r="K2339" s="74">
        <v>7.32496435880453E7</v>
      </c>
    </row>
    <row r="2340" customHeight="1" ht="21.0">
      <c r="J2340" s="17">
        <v>2339.0</v>
      </c>
      <c r="K2340" s="74">
        <v>3005407.12863884</v>
      </c>
    </row>
    <row r="2341" customHeight="1" ht="21.0">
      <c r="J2341" s="17">
        <v>2340.0</v>
      </c>
      <c r="K2341" s="74">
        <v>1.85806054149997E8</v>
      </c>
    </row>
    <row r="2342" customHeight="1" ht="21.0">
      <c r="J2342" s="17">
        <v>2341.0</v>
      </c>
      <c r="K2342" s="74">
        <v>4.73940372766652E7</v>
      </c>
    </row>
    <row r="2343" customHeight="1" ht="21.0">
      <c r="J2343" s="17">
        <v>2342.0</v>
      </c>
      <c r="K2343" s="74">
        <v>4.12960376668036E7</v>
      </c>
    </row>
    <row r="2344" customHeight="1" ht="21.0">
      <c r="J2344" s="17">
        <v>2343.0</v>
      </c>
      <c r="K2344" s="74">
        <v>1.43268825426708E7</v>
      </c>
    </row>
    <row r="2345" customHeight="1" ht="21.0">
      <c r="J2345" s="17">
        <v>2344.0</v>
      </c>
      <c r="K2345" s="74">
        <v>7.51790960594543E8</v>
      </c>
    </row>
    <row r="2346" customHeight="1" ht="21.0">
      <c r="J2346" s="17">
        <v>2345.0</v>
      </c>
      <c r="K2346" s="74">
        <v>9.3966105536476E7</v>
      </c>
    </row>
    <row r="2347" customHeight="1" ht="21.0">
      <c r="J2347" s="17">
        <v>2346.0</v>
      </c>
      <c r="K2347" s="74">
        <v>4.17727910027839E7</v>
      </c>
    </row>
    <row r="2348" customHeight="1" ht="21.0">
      <c r="J2348" s="17">
        <v>2347.0</v>
      </c>
      <c r="K2348" s="74">
        <v>1.5439380336974E8</v>
      </c>
    </row>
    <row r="2349" customHeight="1" ht="21.0">
      <c r="J2349" s="17">
        <v>2348.0</v>
      </c>
      <c r="K2349" s="74">
        <v>1.17788015319884E7</v>
      </c>
    </row>
    <row r="2350" customHeight="1" ht="21.0">
      <c r="J2350" s="17">
        <v>2349.0</v>
      </c>
      <c r="K2350" s="74">
        <v>5.69286201025506E8</v>
      </c>
    </row>
    <row r="2351" customHeight="1" ht="21.0">
      <c r="J2351" s="17">
        <v>2350.0</v>
      </c>
      <c r="K2351" s="74">
        <v>2386411.362311</v>
      </c>
    </row>
    <row r="2352" customHeight="1" ht="21.0">
      <c r="J2352" s="17">
        <v>2351.0</v>
      </c>
      <c r="K2352" s="74">
        <v>1.07139973827742E7</v>
      </c>
    </row>
    <row r="2353" customHeight="1" ht="21.0">
      <c r="J2353" s="17">
        <v>2352.0</v>
      </c>
      <c r="K2353" s="74">
        <v>1.2228134562824E7</v>
      </c>
    </row>
    <row r="2354" customHeight="1" ht="21.0">
      <c r="J2354" s="17">
        <v>2353.0</v>
      </c>
      <c r="K2354" s="74">
        <v>8917066.20073483</v>
      </c>
    </row>
    <row r="2355" customHeight="1" ht="21.0">
      <c r="J2355" s="17">
        <v>2354.0</v>
      </c>
      <c r="K2355" s="74">
        <v>1.65885921531207E8</v>
      </c>
    </row>
    <row r="2356" customHeight="1" ht="21.0">
      <c r="J2356" s="17">
        <v>2355.0</v>
      </c>
      <c r="K2356" s="74">
        <v>8.78076360726271E7</v>
      </c>
    </row>
    <row r="2357" customHeight="1" ht="21.0">
      <c r="J2357" s="17">
        <v>2356.0</v>
      </c>
      <c r="K2357" s="74">
        <v>3.1513410337368E7</v>
      </c>
    </row>
    <row r="2358" customHeight="1" ht="21.0">
      <c r="J2358" s="17">
        <v>2357.0</v>
      </c>
      <c r="K2358" s="74">
        <v>1.83591912465047E8</v>
      </c>
    </row>
    <row r="2359" customHeight="1" ht="21.0">
      <c r="J2359" s="17">
        <v>2358.0</v>
      </c>
      <c r="K2359" s="74">
        <v>3054872.16778836</v>
      </c>
    </row>
    <row r="2360" customHeight="1" ht="21.0">
      <c r="J2360" s="17">
        <v>2359.0</v>
      </c>
      <c r="K2360" s="74">
        <v>5.47221374085948E7</v>
      </c>
    </row>
    <row r="2361" customHeight="1" ht="21.0">
      <c r="J2361" s="17">
        <v>2360.0</v>
      </c>
      <c r="K2361" s="74">
        <v>1.64170462715471E8</v>
      </c>
    </row>
    <row r="2362" customHeight="1" ht="21.0">
      <c r="J2362" s="17">
        <v>2361.0</v>
      </c>
      <c r="K2362" s="74">
        <v>8099787.28937041</v>
      </c>
    </row>
    <row r="2363" customHeight="1" ht="21.0">
      <c r="J2363" s="17">
        <v>2362.0</v>
      </c>
      <c r="K2363" s="74">
        <v>2.39520992274698E7</v>
      </c>
    </row>
    <row r="2364" customHeight="1" ht="21.0">
      <c r="J2364" s="17">
        <v>2363.0</v>
      </c>
      <c r="K2364" s="74">
        <v>1.50070323637083E8</v>
      </c>
    </row>
    <row r="2365" customHeight="1" ht="21.0">
      <c r="J2365" s="17">
        <v>2364.0</v>
      </c>
      <c r="K2365" s="74">
        <v>5.08801166448467E7</v>
      </c>
    </row>
    <row r="2366" customHeight="1" ht="21.0">
      <c r="J2366" s="17">
        <v>2365.0</v>
      </c>
      <c r="K2366" s="74">
        <v>2.9772086382421E7</v>
      </c>
    </row>
    <row r="2367" customHeight="1" ht="21.0">
      <c r="J2367" s="17">
        <v>2366.0</v>
      </c>
      <c r="K2367" s="74">
        <v>3674262.2379748</v>
      </c>
    </row>
    <row r="2368" customHeight="1" ht="21.0">
      <c r="J2368" s="17">
        <v>2367.0</v>
      </c>
      <c r="K2368" s="74">
        <v>6624814.25826879</v>
      </c>
    </row>
    <row r="2369" customHeight="1" ht="21.0">
      <c r="J2369" s="17">
        <v>2368.0</v>
      </c>
      <c r="K2369" s="74">
        <v>7.037060174675E7</v>
      </c>
    </row>
    <row r="2370" customHeight="1" ht="21.0">
      <c r="J2370" s="17">
        <v>2369.0</v>
      </c>
      <c r="K2370" s="74">
        <v>1.2187525108201E7</v>
      </c>
    </row>
    <row r="2371" customHeight="1" ht="21.0">
      <c r="J2371" s="17">
        <v>2370.0</v>
      </c>
      <c r="K2371" s="74">
        <v>5.20618237286392E7</v>
      </c>
    </row>
    <row r="2372" customHeight="1" ht="21.0">
      <c r="J2372" s="17">
        <v>2371.0</v>
      </c>
      <c r="K2372" s="74">
        <v>1.77442959932222E7</v>
      </c>
    </row>
    <row r="2373" customHeight="1" ht="21.0">
      <c r="J2373" s="17">
        <v>2372.0</v>
      </c>
      <c r="K2373" s="74">
        <v>2.52123481118192E8</v>
      </c>
    </row>
    <row r="2374" customHeight="1" ht="21.0">
      <c r="J2374" s="17">
        <v>2373.0</v>
      </c>
      <c r="K2374" s="74">
        <v>1.0291220532987E7</v>
      </c>
    </row>
    <row r="2375" customHeight="1" ht="21.0">
      <c r="J2375" s="17">
        <v>2374.0</v>
      </c>
      <c r="K2375" s="74">
        <v>3.94122251761037E7</v>
      </c>
    </row>
    <row r="2376" customHeight="1" ht="21.0">
      <c r="J2376" s="17">
        <v>2375.0</v>
      </c>
      <c r="K2376" s="74">
        <v>1.79392939427327E8</v>
      </c>
    </row>
    <row r="2377" customHeight="1" ht="21.0">
      <c r="J2377" s="17">
        <v>2376.0</v>
      </c>
      <c r="K2377" s="74">
        <v>1.49133026400553E7</v>
      </c>
    </row>
    <row r="2378" customHeight="1" ht="21.0">
      <c r="J2378" s="17">
        <v>2377.0</v>
      </c>
      <c r="K2378" s="74">
        <v>7.98615892792431E7</v>
      </c>
    </row>
    <row r="2379" customHeight="1" ht="21.0">
      <c r="J2379" s="17">
        <v>2378.0</v>
      </c>
      <c r="K2379" s="74">
        <v>6.69592603173016E7</v>
      </c>
    </row>
    <row r="2380" customHeight="1" ht="21.0">
      <c r="J2380" s="17">
        <v>2379.0</v>
      </c>
      <c r="K2380" s="74">
        <v>1.56228439050026E7</v>
      </c>
    </row>
    <row r="2381" customHeight="1" ht="21.0">
      <c r="J2381" s="17">
        <v>2380.0</v>
      </c>
      <c r="K2381" s="74">
        <v>3.721417562899E7</v>
      </c>
    </row>
    <row r="2382" customHeight="1" ht="21.0">
      <c r="J2382" s="17">
        <v>2381.0</v>
      </c>
      <c r="K2382" s="74">
        <v>7.53674056698125E7</v>
      </c>
    </row>
    <row r="2383" customHeight="1" ht="21.0">
      <c r="J2383" s="17">
        <v>2382.0</v>
      </c>
      <c r="K2383" s="74">
        <v>1.13942313454389E7</v>
      </c>
    </row>
    <row r="2384" customHeight="1" ht="21.0">
      <c r="J2384" s="17">
        <v>2383.0</v>
      </c>
      <c r="K2384" s="74">
        <v>1.13101445810118E7</v>
      </c>
    </row>
    <row r="2385" customHeight="1" ht="21.0">
      <c r="J2385" s="17">
        <v>2384.0</v>
      </c>
      <c r="K2385" s="74">
        <v>1.62724650443141E7</v>
      </c>
    </row>
    <row r="2386" customHeight="1" ht="21.0">
      <c r="J2386" s="17">
        <v>2385.0</v>
      </c>
      <c r="K2386" s="74">
        <v>1.91572086416852E7</v>
      </c>
    </row>
    <row r="2387" customHeight="1" ht="21.0">
      <c r="J2387" s="17">
        <v>2386.0</v>
      </c>
      <c r="K2387" s="74">
        <v>6.99993608746844E7</v>
      </c>
    </row>
    <row r="2388" customHeight="1" ht="21.0">
      <c r="J2388" s="17">
        <v>2387.0</v>
      </c>
      <c r="K2388" s="74">
        <v>1.29155367538863E7</v>
      </c>
    </row>
    <row r="2389" customHeight="1" ht="21.0">
      <c r="J2389" s="17">
        <v>2388.0</v>
      </c>
      <c r="K2389" s="74">
        <v>2.6994805194371E8</v>
      </c>
    </row>
    <row r="2390" customHeight="1" ht="21.0">
      <c r="J2390" s="17">
        <v>2389.0</v>
      </c>
      <c r="K2390" s="74">
        <v>2.05562567525318E7</v>
      </c>
    </row>
    <row r="2391" customHeight="1" ht="21.0">
      <c r="J2391" s="17">
        <v>2390.0</v>
      </c>
      <c r="K2391" s="74">
        <v>1.96206239311112E8</v>
      </c>
    </row>
    <row r="2392" customHeight="1" ht="21.0">
      <c r="J2392" s="17">
        <v>2391.0</v>
      </c>
      <c r="K2392" s="74">
        <v>5.71960968620413E7</v>
      </c>
    </row>
    <row r="2393" customHeight="1" ht="21.0">
      <c r="J2393" s="17">
        <v>2392.0</v>
      </c>
      <c r="K2393" s="74">
        <v>2.45434209650984E7</v>
      </c>
    </row>
    <row r="2394" customHeight="1" ht="21.0">
      <c r="J2394" s="17">
        <v>2393.0</v>
      </c>
      <c r="K2394" s="74">
        <v>1.37470287822112E7</v>
      </c>
    </row>
    <row r="2395" customHeight="1" ht="21.0">
      <c r="J2395" s="17">
        <v>2394.0</v>
      </c>
      <c r="K2395" s="74">
        <v>1.13220553619376E7</v>
      </c>
    </row>
    <row r="2396" customHeight="1" ht="21.0">
      <c r="J2396" s="17">
        <v>2395.0</v>
      </c>
      <c r="K2396" s="74">
        <v>3.8152553892666E7</v>
      </c>
    </row>
    <row r="2397" customHeight="1" ht="21.0">
      <c r="J2397" s="17">
        <v>2396.0</v>
      </c>
      <c r="K2397" s="74">
        <v>5.3407083411678E7</v>
      </c>
    </row>
    <row r="2398" customHeight="1" ht="21.0">
      <c r="J2398" s="17">
        <v>2397.0</v>
      </c>
      <c r="K2398" s="74">
        <v>2.1264979926522E7</v>
      </c>
    </row>
    <row r="2399" customHeight="1" ht="21.0">
      <c r="J2399" s="17">
        <v>2398.0</v>
      </c>
      <c r="K2399" s="74">
        <v>7.33880856872589E7</v>
      </c>
    </row>
    <row r="2400" customHeight="1" ht="21.0">
      <c r="J2400" s="17">
        <v>2399.0</v>
      </c>
      <c r="K2400" s="74">
        <v>1.44719813544541E7</v>
      </c>
    </row>
    <row r="2401" customHeight="1" ht="21.0">
      <c r="J2401" s="17">
        <v>2400.0</v>
      </c>
      <c r="K2401" s="74">
        <v>4.78783614977015E7</v>
      </c>
    </row>
    <row r="2402" customHeight="1" ht="21.0">
      <c r="J2402" s="17">
        <v>2401.0</v>
      </c>
      <c r="K2402" s="74">
        <v>3501955.37897052</v>
      </c>
    </row>
    <row r="2403" customHeight="1" ht="21.0">
      <c r="J2403" s="17">
        <v>2402.0</v>
      </c>
      <c r="K2403" s="74">
        <v>5.4782076128801E7</v>
      </c>
    </row>
    <row r="2404" customHeight="1" ht="21.0">
      <c r="J2404" s="17">
        <v>2403.0</v>
      </c>
      <c r="K2404" s="74">
        <v>3.08018977484968E7</v>
      </c>
    </row>
    <row r="2405" customHeight="1" ht="21.0">
      <c r="J2405" s="17">
        <v>2404.0</v>
      </c>
      <c r="K2405" s="74">
        <v>2.34984731859111E7</v>
      </c>
    </row>
    <row r="2406" customHeight="1" ht="21.0">
      <c r="J2406" s="17">
        <v>2405.0</v>
      </c>
      <c r="K2406" s="74">
        <v>5299043.08856977</v>
      </c>
    </row>
    <row r="2407" customHeight="1" ht="21.0">
      <c r="J2407" s="17">
        <v>2406.0</v>
      </c>
      <c r="K2407" s="74">
        <v>8234484.26452453</v>
      </c>
    </row>
    <row r="2408" customHeight="1" ht="21.0">
      <c r="J2408" s="17">
        <v>2407.0</v>
      </c>
      <c r="K2408" s="74">
        <v>7.80854037413023E7</v>
      </c>
    </row>
    <row r="2409" customHeight="1" ht="21.0">
      <c r="J2409" s="17">
        <v>2408.0</v>
      </c>
      <c r="K2409" s="74">
        <v>1.28656574895671E8</v>
      </c>
    </row>
    <row r="2410" customHeight="1" ht="21.0">
      <c r="J2410" s="17">
        <v>2409.0</v>
      </c>
      <c r="K2410" s="74">
        <v>6.86176133868388E7</v>
      </c>
    </row>
    <row r="2411" customHeight="1" ht="21.0">
      <c r="J2411" s="17">
        <v>2410.0</v>
      </c>
      <c r="K2411" s="74">
        <v>5605116.40439536</v>
      </c>
    </row>
    <row r="2412" customHeight="1" ht="21.0">
      <c r="J2412" s="17">
        <v>2411.0</v>
      </c>
      <c r="K2412" s="74">
        <v>2.34854003363187E7</v>
      </c>
    </row>
    <row r="2413" customHeight="1" ht="21.0">
      <c r="J2413" s="17">
        <v>2412.0</v>
      </c>
      <c r="K2413" s="74">
        <v>2.65958331290204E7</v>
      </c>
    </row>
    <row r="2414" customHeight="1" ht="21.0">
      <c r="J2414" s="17">
        <v>2413.0</v>
      </c>
      <c r="K2414" s="74">
        <v>8.70593561080555E7</v>
      </c>
    </row>
    <row r="2415" customHeight="1" ht="21.0">
      <c r="J2415" s="17">
        <v>2414.0</v>
      </c>
      <c r="K2415" s="74">
        <v>6.24342421614217E7</v>
      </c>
    </row>
    <row r="2416" customHeight="1" ht="21.0">
      <c r="J2416" s="17">
        <v>2415.0</v>
      </c>
      <c r="K2416" s="74">
        <v>1.20501686436294E8</v>
      </c>
    </row>
    <row r="2417" customHeight="1" ht="21.0">
      <c r="J2417" s="17">
        <v>2416.0</v>
      </c>
      <c r="K2417" s="74">
        <v>6.76005503664106E7</v>
      </c>
    </row>
    <row r="2418" customHeight="1" ht="21.0">
      <c r="J2418" s="17">
        <v>2417.0</v>
      </c>
      <c r="K2418" s="74">
        <v>6806793.23191759</v>
      </c>
    </row>
    <row r="2419" customHeight="1" ht="21.0">
      <c r="J2419" s="17">
        <v>2418.0</v>
      </c>
      <c r="K2419" s="74">
        <v>8.4284692504468E7</v>
      </c>
    </row>
    <row r="2420" customHeight="1" ht="21.0">
      <c r="J2420" s="17">
        <v>2419.0</v>
      </c>
      <c r="K2420" s="74">
        <v>2.18236565929977E7</v>
      </c>
    </row>
    <row r="2421" customHeight="1" ht="21.0">
      <c r="J2421" s="17">
        <v>2420.0</v>
      </c>
      <c r="K2421" s="74">
        <v>4.52111811651174E7</v>
      </c>
    </row>
    <row r="2422" customHeight="1" ht="21.0">
      <c r="J2422" s="17">
        <v>2421.0</v>
      </c>
      <c r="K2422" s="74">
        <v>9.88097231562842E7</v>
      </c>
    </row>
    <row r="2423" customHeight="1" ht="21.0">
      <c r="J2423" s="17">
        <v>2422.0</v>
      </c>
      <c r="K2423" s="74">
        <v>1.2177960710023E7</v>
      </c>
    </row>
    <row r="2424" customHeight="1" ht="21.0">
      <c r="J2424" s="17">
        <v>2423.0</v>
      </c>
      <c r="K2424" s="74">
        <v>5556153.61678308</v>
      </c>
    </row>
    <row r="2425" customHeight="1" ht="21.0">
      <c r="J2425" s="17">
        <v>2424.0</v>
      </c>
      <c r="K2425" s="74">
        <v>1.10059247481879E7</v>
      </c>
    </row>
    <row r="2426" customHeight="1" ht="21.0">
      <c r="J2426" s="17">
        <v>2425.0</v>
      </c>
      <c r="K2426" s="74">
        <v>4659422.9948558</v>
      </c>
    </row>
    <row r="2427" customHeight="1" ht="21.0">
      <c r="J2427" s="17">
        <v>2426.0</v>
      </c>
      <c r="K2427" s="74">
        <v>2.22402888915464E7</v>
      </c>
    </row>
    <row r="2428" customHeight="1" ht="21.0">
      <c r="J2428" s="17">
        <v>2427.0</v>
      </c>
      <c r="K2428" s="74">
        <v>1.46381083050508E7</v>
      </c>
    </row>
    <row r="2429" customHeight="1" ht="21.0">
      <c r="J2429" s="17">
        <v>2428.0</v>
      </c>
      <c r="K2429" s="74">
        <v>5.33080597694346E7</v>
      </c>
    </row>
    <row r="2430" customHeight="1" ht="21.0">
      <c r="J2430" s="17">
        <v>2429.0</v>
      </c>
      <c r="K2430" s="74">
        <v>1.02042293857243E7</v>
      </c>
    </row>
    <row r="2431" customHeight="1" ht="21.0">
      <c r="J2431" s="17">
        <v>2430.0</v>
      </c>
      <c r="K2431" s="74">
        <v>3.93853219782455E7</v>
      </c>
    </row>
    <row r="2432" customHeight="1" ht="21.0">
      <c r="J2432" s="17">
        <v>2431.0</v>
      </c>
      <c r="K2432" s="74">
        <v>4566797.50568526</v>
      </c>
    </row>
    <row r="2433" customHeight="1" ht="21.0">
      <c r="J2433" s="17">
        <v>2432.0</v>
      </c>
      <c r="K2433" s="74">
        <v>2.27066013827107E7</v>
      </c>
    </row>
    <row r="2434" customHeight="1" ht="21.0">
      <c r="J2434" s="17">
        <v>2433.0</v>
      </c>
      <c r="K2434" s="74">
        <v>3.23606962527102E8</v>
      </c>
    </row>
    <row r="2435" customHeight="1" ht="21.0">
      <c r="J2435" s="17">
        <v>2434.0</v>
      </c>
      <c r="K2435" s="74">
        <v>1.32070053000456E8</v>
      </c>
    </row>
    <row r="2436" customHeight="1" ht="21.0">
      <c r="J2436" s="17">
        <v>2435.0</v>
      </c>
      <c r="K2436" s="74">
        <v>3.54100504531711E7</v>
      </c>
    </row>
    <row r="2437" customHeight="1" ht="21.0">
      <c r="J2437" s="17">
        <v>2436.0</v>
      </c>
      <c r="K2437" s="74">
        <v>2.49079541255494E7</v>
      </c>
    </row>
    <row r="2438" customHeight="1" ht="21.0">
      <c r="J2438" s="17">
        <v>2437.0</v>
      </c>
      <c r="K2438" s="74">
        <v>2.8577865875669E7</v>
      </c>
    </row>
    <row r="2439" customHeight="1" ht="21.0">
      <c r="J2439" s="17">
        <v>2438.0</v>
      </c>
      <c r="K2439" s="74">
        <v>2635301.12995927</v>
      </c>
    </row>
    <row r="2440" customHeight="1" ht="21.0">
      <c r="J2440" s="17">
        <v>2439.0</v>
      </c>
      <c r="K2440" s="74">
        <v>1.33316206635426E8</v>
      </c>
    </row>
    <row r="2441" customHeight="1" ht="21.0">
      <c r="J2441" s="17">
        <v>2440.0</v>
      </c>
      <c r="K2441" s="74">
        <v>1.49494557986914E7</v>
      </c>
    </row>
    <row r="2442" customHeight="1" ht="21.0">
      <c r="J2442" s="17">
        <v>2441.0</v>
      </c>
      <c r="K2442" s="74">
        <v>9.56497753107968E7</v>
      </c>
    </row>
    <row r="2443" customHeight="1" ht="21.0">
      <c r="J2443" s="17">
        <v>2442.0</v>
      </c>
      <c r="K2443" s="74">
        <v>2.4405575648553E8</v>
      </c>
    </row>
    <row r="2444" customHeight="1" ht="21.0">
      <c r="J2444" s="17">
        <v>2443.0</v>
      </c>
      <c r="K2444" s="74">
        <v>3.82987335227225E7</v>
      </c>
    </row>
    <row r="2445" customHeight="1" ht="21.0">
      <c r="J2445" s="17">
        <v>2444.0</v>
      </c>
      <c r="K2445" s="74">
        <v>5706195.14724523</v>
      </c>
    </row>
    <row r="2446" customHeight="1" ht="21.0">
      <c r="J2446" s="17">
        <v>2445.0</v>
      </c>
      <c r="K2446" s="74">
        <v>1.92210422278324E7</v>
      </c>
    </row>
    <row r="2447" customHeight="1" ht="21.0">
      <c r="J2447" s="17">
        <v>2446.0</v>
      </c>
      <c r="K2447" s="74">
        <v>2.14587763935218E7</v>
      </c>
    </row>
    <row r="2448" customHeight="1" ht="21.0">
      <c r="J2448" s="17">
        <v>2447.0</v>
      </c>
      <c r="K2448" s="74">
        <v>4779790.8017178</v>
      </c>
    </row>
    <row r="2449" customHeight="1" ht="21.0">
      <c r="J2449" s="17">
        <v>2448.0</v>
      </c>
      <c r="K2449" s="74">
        <v>1.6373932797288E8</v>
      </c>
    </row>
    <row r="2450" customHeight="1" ht="21.0">
      <c r="J2450" s="17">
        <v>2449.0</v>
      </c>
      <c r="K2450" s="74">
        <v>6632910.98273527</v>
      </c>
    </row>
    <row r="2451" customHeight="1" ht="21.0">
      <c r="J2451" s="17">
        <v>2450.0</v>
      </c>
      <c r="K2451" s="74">
        <v>7582648.2727622</v>
      </c>
    </row>
    <row r="2452" customHeight="1" ht="21.0">
      <c r="J2452" s="17">
        <v>2451.0</v>
      </c>
      <c r="K2452" s="74">
        <v>1.45981280104253E8</v>
      </c>
    </row>
    <row r="2453" customHeight="1" ht="21.0">
      <c r="J2453" s="17">
        <v>2452.0</v>
      </c>
      <c r="K2453" s="74">
        <v>5.00147708395813E7</v>
      </c>
    </row>
    <row r="2454" customHeight="1" ht="21.0">
      <c r="J2454" s="17">
        <v>2453.0</v>
      </c>
      <c r="K2454" s="74">
        <v>6184178.13863784</v>
      </c>
    </row>
    <row r="2455" customHeight="1" ht="21.0">
      <c r="J2455" s="17">
        <v>2454.0</v>
      </c>
      <c r="K2455" s="74">
        <v>7.61056150384212E7</v>
      </c>
    </row>
    <row r="2456" customHeight="1" ht="21.0">
      <c r="J2456" s="17">
        <v>2455.0</v>
      </c>
      <c r="K2456" s="74">
        <v>3.4503785575268E7</v>
      </c>
    </row>
    <row r="2457" customHeight="1" ht="21.0">
      <c r="J2457" s="17">
        <v>2456.0</v>
      </c>
      <c r="K2457" s="74">
        <v>3.86868357945534E7</v>
      </c>
    </row>
    <row r="2458" customHeight="1" ht="21.0">
      <c r="J2458" s="17">
        <v>2457.0</v>
      </c>
      <c r="K2458" s="74">
        <v>1.60202260426968E8</v>
      </c>
    </row>
    <row r="2459" customHeight="1" ht="21.0">
      <c r="J2459" s="17">
        <v>2458.0</v>
      </c>
      <c r="K2459" s="74">
        <v>2.24920943609738E8</v>
      </c>
    </row>
    <row r="2460" customHeight="1" ht="21.0">
      <c r="J2460" s="17">
        <v>2459.0</v>
      </c>
      <c r="K2460" s="74">
        <v>7.36848574776454E7</v>
      </c>
    </row>
    <row r="2461" customHeight="1" ht="21.0">
      <c r="J2461" s="17">
        <v>2460.0</v>
      </c>
      <c r="K2461" s="74">
        <v>1.8295821914384E7</v>
      </c>
    </row>
    <row r="2462" customHeight="1" ht="21.0">
      <c r="J2462" s="17">
        <v>2461.0</v>
      </c>
      <c r="K2462" s="74">
        <v>5.14687095269113E7</v>
      </c>
    </row>
    <row r="2463" customHeight="1" ht="21.0">
      <c r="J2463" s="17">
        <v>2462.0</v>
      </c>
      <c r="K2463" s="74">
        <v>2.03930396092138E7</v>
      </c>
    </row>
    <row r="2464" customHeight="1" ht="21.0">
      <c r="J2464" s="17">
        <v>2463.0</v>
      </c>
      <c r="K2464" s="74">
        <v>1.03485541010609E8</v>
      </c>
    </row>
    <row r="2465" customHeight="1" ht="21.0">
      <c r="J2465" s="17">
        <v>2464.0</v>
      </c>
      <c r="K2465" s="74">
        <v>1.36416500016839E8</v>
      </c>
    </row>
    <row r="2466" customHeight="1" ht="21.0">
      <c r="J2466" s="17">
        <v>2465.0</v>
      </c>
      <c r="K2466" s="74">
        <v>9797837.59131906</v>
      </c>
    </row>
    <row r="2467" customHeight="1" ht="21.0">
      <c r="J2467" s="17">
        <v>2466.0</v>
      </c>
      <c r="K2467" s="74">
        <v>6.14589980770068E7</v>
      </c>
    </row>
    <row r="2468" customHeight="1" ht="21.0">
      <c r="J2468" s="17">
        <v>2467.0</v>
      </c>
      <c r="K2468" s="74">
        <v>6611345.19427762</v>
      </c>
    </row>
    <row r="2469" customHeight="1" ht="21.0">
      <c r="J2469" s="17">
        <v>2468.0</v>
      </c>
      <c r="K2469" s="74">
        <v>4.58810102865511E7</v>
      </c>
    </row>
    <row r="2470" customHeight="1" ht="21.0">
      <c r="J2470" s="17">
        <v>2469.0</v>
      </c>
      <c r="K2470" s="74">
        <v>4.37855418004324E7</v>
      </c>
    </row>
    <row r="2471" customHeight="1" ht="21.0">
      <c r="J2471" s="17">
        <v>2470.0</v>
      </c>
      <c r="K2471" s="74">
        <v>9.40428713618E7</v>
      </c>
    </row>
    <row r="2472" customHeight="1" ht="21.0">
      <c r="J2472" s="17">
        <v>2471.0</v>
      </c>
      <c r="K2472" s="74">
        <v>1.43311435557474E7</v>
      </c>
    </row>
    <row r="2473" customHeight="1" ht="21.0">
      <c r="J2473" s="17">
        <v>2472.0</v>
      </c>
      <c r="K2473" s="74">
        <v>1.0990663351132E7</v>
      </c>
    </row>
    <row r="2474" customHeight="1" ht="21.0">
      <c r="J2474" s="17">
        <v>2473.0</v>
      </c>
      <c r="K2474" s="74">
        <v>1.7136858557754E8</v>
      </c>
    </row>
    <row r="2475" customHeight="1" ht="21.0">
      <c r="J2475" s="17">
        <v>2474.0</v>
      </c>
      <c r="K2475" s="74">
        <v>1.86961149449274E7</v>
      </c>
    </row>
    <row r="2476" customHeight="1" ht="21.0">
      <c r="J2476" s="17">
        <v>2475.0</v>
      </c>
      <c r="K2476" s="74">
        <v>4302616.62674562</v>
      </c>
    </row>
    <row r="2477" customHeight="1" ht="21.0">
      <c r="J2477" s="17">
        <v>2476.0</v>
      </c>
      <c r="K2477" s="74">
        <v>2.158928544789E7</v>
      </c>
    </row>
    <row r="2478" customHeight="1" ht="21.0">
      <c r="J2478" s="17">
        <v>2477.0</v>
      </c>
      <c r="K2478" s="74">
        <v>1.11332551483381E7</v>
      </c>
    </row>
    <row r="2479" customHeight="1" ht="21.0">
      <c r="J2479" s="17">
        <v>2478.0</v>
      </c>
      <c r="K2479" s="74">
        <v>1.64285744030063E8</v>
      </c>
    </row>
    <row r="2480" customHeight="1" ht="21.0">
      <c r="J2480" s="17">
        <v>2479.0</v>
      </c>
      <c r="K2480" s="74">
        <v>4632596.46526796</v>
      </c>
    </row>
    <row r="2481" customHeight="1" ht="21.0">
      <c r="J2481" s="17">
        <v>2480.0</v>
      </c>
      <c r="K2481" s="74">
        <v>1.95831507954052E7</v>
      </c>
    </row>
    <row r="2482" customHeight="1" ht="21.0">
      <c r="J2482" s="17">
        <v>2481.0</v>
      </c>
      <c r="K2482" s="74">
        <v>4.57146917899986E7</v>
      </c>
    </row>
    <row r="2483" customHeight="1" ht="21.0">
      <c r="J2483" s="17">
        <v>2482.0</v>
      </c>
      <c r="K2483" s="74">
        <v>3.08830824912147E7</v>
      </c>
    </row>
    <row r="2484" customHeight="1" ht="21.0">
      <c r="J2484" s="17">
        <v>2483.0</v>
      </c>
      <c r="K2484" s="74">
        <v>9.72985333167767E7</v>
      </c>
    </row>
    <row r="2485" customHeight="1" ht="21.0">
      <c r="J2485" s="17">
        <v>2484.0</v>
      </c>
      <c r="K2485" s="74">
        <v>4.91274116969324E7</v>
      </c>
    </row>
    <row r="2486" customHeight="1" ht="21.0">
      <c r="J2486" s="17">
        <v>2485.0</v>
      </c>
      <c r="K2486" s="74">
        <v>3.59678354230269E7</v>
      </c>
    </row>
    <row r="2487" customHeight="1" ht="21.0">
      <c r="J2487" s="17">
        <v>2486.0</v>
      </c>
      <c r="K2487" s="74">
        <v>5625224.94950584</v>
      </c>
    </row>
    <row r="2488" customHeight="1" ht="21.0">
      <c r="J2488" s="17">
        <v>2487.0</v>
      </c>
      <c r="K2488" s="74">
        <v>6584547.2063012</v>
      </c>
    </row>
    <row r="2489" customHeight="1" ht="21.0">
      <c r="J2489" s="17">
        <v>2488.0</v>
      </c>
      <c r="K2489" s="74">
        <v>6.079183306584E8</v>
      </c>
    </row>
    <row r="2490" customHeight="1" ht="21.0">
      <c r="J2490" s="17">
        <v>2489.0</v>
      </c>
      <c r="K2490" s="74">
        <v>1.51348610245243E7</v>
      </c>
    </row>
    <row r="2491" customHeight="1" ht="21.0">
      <c r="J2491" s="17">
        <v>2490.0</v>
      </c>
      <c r="K2491" s="74">
        <v>8978197.0189408</v>
      </c>
    </row>
    <row r="2492" customHeight="1" ht="21.0">
      <c r="J2492" s="17">
        <v>2491.0</v>
      </c>
      <c r="K2492" s="74">
        <v>4.62463865249549E7</v>
      </c>
    </row>
    <row r="2493" customHeight="1" ht="21.0">
      <c r="J2493" s="17">
        <v>2492.0</v>
      </c>
      <c r="K2493" s="74">
        <v>2679021.40378683</v>
      </c>
    </row>
    <row r="2494" customHeight="1" ht="21.0">
      <c r="J2494" s="17">
        <v>2493.0</v>
      </c>
      <c r="K2494" s="74">
        <v>1.2711150636096E7</v>
      </c>
    </row>
    <row r="2495" customHeight="1" ht="21.0">
      <c r="J2495" s="17">
        <v>2494.0</v>
      </c>
      <c r="K2495" s="74">
        <v>9.05460957327479E7</v>
      </c>
    </row>
    <row r="2496" customHeight="1" ht="21.0">
      <c r="J2496" s="17">
        <v>2495.0</v>
      </c>
      <c r="K2496" s="74">
        <v>3.20579351348329E7</v>
      </c>
    </row>
    <row r="2497" customHeight="1" ht="21.0">
      <c r="J2497" s="17">
        <v>2496.0</v>
      </c>
      <c r="K2497" s="74">
        <v>1.34302536092457E7</v>
      </c>
    </row>
    <row r="2498" customHeight="1" ht="21.0">
      <c r="J2498" s="17">
        <v>2497.0</v>
      </c>
      <c r="K2498" s="74">
        <v>1.80986769227529E7</v>
      </c>
    </row>
    <row r="2499" customHeight="1" ht="21.0">
      <c r="J2499" s="17">
        <v>2498.0</v>
      </c>
      <c r="K2499" s="74">
        <v>3.87918042605202E8</v>
      </c>
    </row>
    <row r="2500" customHeight="1" ht="21.0">
      <c r="J2500" s="17">
        <v>2499.0</v>
      </c>
      <c r="K2500" s="74">
        <v>1.52429618814442E8</v>
      </c>
    </row>
    <row r="2501" customHeight="1" ht="21.0">
      <c r="J2501" s="17">
        <v>2500.0</v>
      </c>
      <c r="K2501" s="74">
        <v>4.07114094470073E7</v>
      </c>
    </row>
    <row r="2502" customHeight="1" ht="21.0">
      <c r="J2502" s="17">
        <v>2501.0</v>
      </c>
      <c r="K2502" s="74">
        <v>1.53757061184212E8</v>
      </c>
    </row>
    <row r="2503" customHeight="1" ht="21.0">
      <c r="J2503" s="17">
        <v>2502.0</v>
      </c>
      <c r="K2503" s="74">
        <v>6.81397183929023E8</v>
      </c>
    </row>
    <row r="2504" customHeight="1" ht="21.0">
      <c r="J2504" s="17">
        <v>2503.0</v>
      </c>
      <c r="K2504" s="74">
        <v>3.51574130865385E8</v>
      </c>
    </row>
    <row r="2505" customHeight="1" ht="21.0">
      <c r="J2505" s="17">
        <v>2504.0</v>
      </c>
      <c r="K2505" s="74">
        <v>4.80478682833513E7</v>
      </c>
    </row>
    <row r="2506" customHeight="1" ht="21.0">
      <c r="J2506" s="17">
        <v>2505.0</v>
      </c>
      <c r="K2506" s="74">
        <v>1.99133106141002E7</v>
      </c>
    </row>
    <row r="2507" customHeight="1" ht="21.0">
      <c r="J2507" s="17">
        <v>2506.0</v>
      </c>
      <c r="K2507" s="74">
        <v>1.0844277099927E8</v>
      </c>
    </row>
    <row r="2508" customHeight="1" ht="21.0">
      <c r="J2508" s="17">
        <v>2507.0</v>
      </c>
      <c r="K2508" s="74">
        <v>6.1441885199341E7</v>
      </c>
    </row>
    <row r="2509" customHeight="1" ht="21.0">
      <c r="J2509" s="17">
        <v>2508.0</v>
      </c>
      <c r="K2509" s="74">
        <v>4.86260149085629E7</v>
      </c>
    </row>
    <row r="2510" customHeight="1" ht="21.0">
      <c r="J2510" s="17">
        <v>2509.0</v>
      </c>
      <c r="K2510" s="74">
        <v>2.07598806317431E7</v>
      </c>
    </row>
    <row r="2511" customHeight="1" ht="21.0">
      <c r="J2511" s="17">
        <v>2510.0</v>
      </c>
      <c r="K2511" s="74">
        <v>1.12599359868245E8</v>
      </c>
    </row>
    <row r="2512" customHeight="1" ht="21.0">
      <c r="J2512" s="17">
        <v>2511.0</v>
      </c>
      <c r="K2512" s="74">
        <v>7314935.27035274</v>
      </c>
    </row>
    <row r="2513" customHeight="1" ht="21.0">
      <c r="J2513" s="17">
        <v>2512.0</v>
      </c>
      <c r="K2513" s="74">
        <v>6.31593564397478E8</v>
      </c>
    </row>
    <row r="2514" customHeight="1" ht="21.0">
      <c r="J2514" s="17">
        <v>2513.0</v>
      </c>
      <c r="K2514" s="74">
        <v>8013248.07602327</v>
      </c>
    </row>
    <row r="2515" customHeight="1" ht="21.0">
      <c r="J2515" s="17">
        <v>2514.0</v>
      </c>
      <c r="K2515" s="74">
        <v>8558056.1190559</v>
      </c>
    </row>
    <row r="2516" customHeight="1" ht="21.0">
      <c r="J2516" s="17">
        <v>2515.0</v>
      </c>
      <c r="K2516" s="74">
        <v>3.2799122332021E7</v>
      </c>
    </row>
    <row r="2517" customHeight="1" ht="21.0">
      <c r="J2517" s="17">
        <v>2516.0</v>
      </c>
      <c r="K2517" s="74">
        <v>1.21470084989636E7</v>
      </c>
    </row>
    <row r="2518" customHeight="1" ht="21.0">
      <c r="J2518" s="17">
        <v>2517.0</v>
      </c>
      <c r="K2518" s="74">
        <v>1.39041942449168E7</v>
      </c>
    </row>
    <row r="2519" customHeight="1" ht="21.0">
      <c r="J2519" s="17">
        <v>2518.0</v>
      </c>
      <c r="K2519" s="74">
        <v>2.18625403984241E7</v>
      </c>
    </row>
    <row r="2520" customHeight="1" ht="21.0">
      <c r="J2520" s="17">
        <v>2519.0</v>
      </c>
      <c r="K2520" s="74">
        <v>1.36703770507758E7</v>
      </c>
    </row>
    <row r="2521" customHeight="1" ht="21.0">
      <c r="J2521" s="17">
        <v>2520.0</v>
      </c>
      <c r="K2521" s="74">
        <v>7.15546257421959E7</v>
      </c>
    </row>
    <row r="2522" customHeight="1" ht="21.0">
      <c r="J2522" s="17">
        <v>2521.0</v>
      </c>
      <c r="K2522" s="74">
        <v>1.28652573354447E8</v>
      </c>
    </row>
    <row r="2523" customHeight="1" ht="21.0">
      <c r="J2523" s="17">
        <v>2522.0</v>
      </c>
      <c r="K2523" s="74">
        <v>5.72850753168802E7</v>
      </c>
    </row>
    <row r="2524" customHeight="1" ht="21.0">
      <c r="J2524" s="17">
        <v>2523.0</v>
      </c>
      <c r="K2524" s="74">
        <v>1.41578711812881E7</v>
      </c>
    </row>
    <row r="2525" customHeight="1" ht="21.0">
      <c r="J2525" s="17">
        <v>2524.0</v>
      </c>
      <c r="K2525" s="74">
        <v>3.09092320115793E7</v>
      </c>
    </row>
    <row r="2526" customHeight="1" ht="21.0">
      <c r="J2526" s="17">
        <v>2525.0</v>
      </c>
      <c r="K2526" s="74">
        <v>5578216.20693695</v>
      </c>
    </row>
    <row r="2527" customHeight="1" ht="21.0">
      <c r="J2527" s="17">
        <v>2526.0</v>
      </c>
      <c r="K2527" s="74">
        <v>2.39557162726258E7</v>
      </c>
    </row>
    <row r="2528" customHeight="1" ht="21.0">
      <c r="J2528" s="17">
        <v>2527.0</v>
      </c>
      <c r="K2528" s="74">
        <v>4.3851131465445E7</v>
      </c>
    </row>
    <row r="2529" customHeight="1" ht="21.0">
      <c r="J2529" s="17">
        <v>2528.0</v>
      </c>
      <c r="K2529" s="74">
        <v>4318246.42646206</v>
      </c>
    </row>
    <row r="2530" customHeight="1" ht="21.0">
      <c r="J2530" s="17">
        <v>2529.0</v>
      </c>
      <c r="K2530" s="74">
        <v>2.48502570366E7</v>
      </c>
    </row>
    <row r="2531" customHeight="1" ht="21.0">
      <c r="J2531" s="17">
        <v>2530.0</v>
      </c>
      <c r="K2531" s="74">
        <v>6.52182742134462E7</v>
      </c>
    </row>
    <row r="2532" customHeight="1" ht="21.0">
      <c r="J2532" s="17">
        <v>2531.0</v>
      </c>
      <c r="K2532" s="74">
        <v>1.74196867624214E8</v>
      </c>
    </row>
    <row r="2533" customHeight="1" ht="21.0">
      <c r="J2533" s="17">
        <v>2532.0</v>
      </c>
      <c r="K2533" s="74">
        <v>2.68155918072331E8</v>
      </c>
    </row>
    <row r="2534" customHeight="1" ht="21.0">
      <c r="J2534" s="17">
        <v>2533.0</v>
      </c>
      <c r="K2534" s="74">
        <v>2.08028826665987E7</v>
      </c>
    </row>
    <row r="2535" customHeight="1" ht="21.0">
      <c r="J2535" s="17">
        <v>2534.0</v>
      </c>
      <c r="K2535" s="74">
        <v>8.49726850877774E7</v>
      </c>
    </row>
    <row r="2536" customHeight="1" ht="21.0">
      <c r="J2536" s="17">
        <v>2535.0</v>
      </c>
      <c r="K2536" s="74">
        <v>5.44554677628177E7</v>
      </c>
    </row>
    <row r="2537" customHeight="1" ht="21.0">
      <c r="J2537" s="17">
        <v>2536.0</v>
      </c>
      <c r="K2537" s="74">
        <v>2.40674300340198E7</v>
      </c>
    </row>
    <row r="2538" customHeight="1" ht="21.0">
      <c r="J2538" s="17">
        <v>2537.0</v>
      </c>
      <c r="K2538" s="74">
        <v>3.77902006229764E7</v>
      </c>
    </row>
    <row r="2539" customHeight="1" ht="21.0">
      <c r="J2539" s="17">
        <v>2538.0</v>
      </c>
      <c r="K2539" s="74">
        <v>2.33748901432507E7</v>
      </c>
    </row>
    <row r="2540" customHeight="1" ht="21.0">
      <c r="J2540" s="17">
        <v>2539.0</v>
      </c>
      <c r="K2540" s="74">
        <v>1.65069136132429E8</v>
      </c>
    </row>
    <row r="2541" customHeight="1" ht="21.0">
      <c r="J2541" s="17">
        <v>2540.0</v>
      </c>
      <c r="K2541" s="74">
        <v>2.8455472779681E7</v>
      </c>
    </row>
    <row r="2542" customHeight="1" ht="21.0">
      <c r="J2542" s="17">
        <v>2541.0</v>
      </c>
      <c r="K2542" s="74">
        <v>2.00452370097218E7</v>
      </c>
    </row>
    <row r="2543" customHeight="1" ht="21.0">
      <c r="J2543" s="17">
        <v>2542.0</v>
      </c>
      <c r="K2543" s="74">
        <v>8.20639473843561E7</v>
      </c>
    </row>
    <row r="2544" customHeight="1" ht="21.0">
      <c r="J2544" s="17">
        <v>2543.0</v>
      </c>
      <c r="K2544" s="74">
        <v>1.74824811893006E7</v>
      </c>
    </row>
    <row r="2545" customHeight="1" ht="21.0">
      <c r="J2545" s="17">
        <v>2544.0</v>
      </c>
      <c r="K2545" s="74">
        <v>7.20938595581146E7</v>
      </c>
    </row>
    <row r="2546" customHeight="1" ht="21.0">
      <c r="J2546" s="17">
        <v>2545.0</v>
      </c>
      <c r="K2546" s="74">
        <v>1.6545004396941E7</v>
      </c>
    </row>
    <row r="2547" customHeight="1" ht="21.0">
      <c r="J2547" s="17">
        <v>2546.0</v>
      </c>
      <c r="K2547" s="74">
        <v>2.3966753790401E8</v>
      </c>
    </row>
    <row r="2548" customHeight="1" ht="21.0">
      <c r="J2548" s="17">
        <v>2547.0</v>
      </c>
      <c r="K2548" s="74">
        <v>5.873117361842E7</v>
      </c>
    </row>
    <row r="2549" customHeight="1" ht="21.0">
      <c r="J2549" s="17">
        <v>2548.0</v>
      </c>
      <c r="K2549" s="74">
        <v>6.61951420128602E7</v>
      </c>
    </row>
    <row r="2550" customHeight="1" ht="21.0">
      <c r="J2550" s="17">
        <v>2549.0</v>
      </c>
      <c r="K2550" s="74">
        <v>1.41300666095457E8</v>
      </c>
    </row>
    <row r="2551" customHeight="1" ht="21.0">
      <c r="J2551" s="17">
        <v>2550.0</v>
      </c>
      <c r="K2551" s="74">
        <v>3.55096492226117E7</v>
      </c>
    </row>
    <row r="2552" customHeight="1" ht="21.0">
      <c r="J2552" s="17">
        <v>2551.0</v>
      </c>
      <c r="K2552" s="74">
        <v>1.21490364554262E8</v>
      </c>
    </row>
    <row r="2553" customHeight="1" ht="21.0">
      <c r="J2553" s="17">
        <v>2552.0</v>
      </c>
      <c r="K2553" s="74">
        <v>3972044.4646996</v>
      </c>
    </row>
    <row r="2554" customHeight="1" ht="21.0">
      <c r="J2554" s="17">
        <v>2553.0</v>
      </c>
      <c r="K2554" s="74">
        <v>3.6046413782754E7</v>
      </c>
    </row>
    <row r="2555" customHeight="1" ht="21.0">
      <c r="J2555" s="17">
        <v>2554.0</v>
      </c>
      <c r="K2555" s="74">
        <v>8.97339648929752E7</v>
      </c>
    </row>
    <row r="2556" customHeight="1" ht="21.0">
      <c r="J2556" s="17">
        <v>2555.0</v>
      </c>
      <c r="K2556" s="74">
        <v>1.611495933648E8</v>
      </c>
    </row>
    <row r="2557" customHeight="1" ht="21.0">
      <c r="J2557" s="17">
        <v>2556.0</v>
      </c>
      <c r="K2557" s="74">
        <v>7.89854374581779E7</v>
      </c>
    </row>
    <row r="2558" customHeight="1" ht="21.0">
      <c r="J2558" s="17">
        <v>2557.0</v>
      </c>
      <c r="K2558" s="74">
        <v>6.09626204020534E7</v>
      </c>
    </row>
    <row r="2559" customHeight="1" ht="21.0">
      <c r="J2559" s="17">
        <v>2558.0</v>
      </c>
      <c r="K2559" s="74">
        <v>5844132.75134776</v>
      </c>
    </row>
    <row r="2560" customHeight="1" ht="21.0">
      <c r="J2560" s="17">
        <v>2559.0</v>
      </c>
      <c r="K2560" s="74">
        <v>1.71625792005514E8</v>
      </c>
    </row>
    <row r="2561" customHeight="1" ht="21.0">
      <c r="J2561" s="17">
        <v>2560.0</v>
      </c>
      <c r="K2561" s="74">
        <v>1.75625387942049E7</v>
      </c>
    </row>
    <row r="2562" customHeight="1" ht="21.0">
      <c r="J2562" s="17">
        <v>2561.0</v>
      </c>
      <c r="K2562" s="74">
        <v>1.73255772161788E7</v>
      </c>
    </row>
    <row r="2563" customHeight="1" ht="21.0">
      <c r="J2563" s="17">
        <v>2562.0</v>
      </c>
      <c r="K2563" s="74">
        <v>2.28117299556514E8</v>
      </c>
    </row>
    <row r="2564" customHeight="1" ht="21.0">
      <c r="J2564" s="17">
        <v>2563.0</v>
      </c>
      <c r="K2564" s="74">
        <v>6.23558569732148E7</v>
      </c>
    </row>
    <row r="2565" customHeight="1" ht="21.0">
      <c r="J2565" s="17">
        <v>2564.0</v>
      </c>
      <c r="K2565" s="74">
        <v>2.79430245768923E7</v>
      </c>
    </row>
    <row r="2566" customHeight="1" ht="21.0">
      <c r="J2566" s="17">
        <v>2565.0</v>
      </c>
      <c r="K2566" s="74">
        <v>3.7707887416803E7</v>
      </c>
    </row>
    <row r="2567" customHeight="1" ht="21.0">
      <c r="J2567" s="17">
        <v>2566.0</v>
      </c>
      <c r="K2567" s="74">
        <v>4.8581846855284E7</v>
      </c>
    </row>
    <row r="2568" customHeight="1" ht="21.0">
      <c r="J2568" s="17">
        <v>2567.0</v>
      </c>
      <c r="K2568" s="74">
        <v>9.24928133329033E7</v>
      </c>
    </row>
    <row r="2569" customHeight="1" ht="21.0">
      <c r="J2569" s="17">
        <v>2568.0</v>
      </c>
      <c r="K2569" s="74">
        <v>1.72544717043288E7</v>
      </c>
    </row>
    <row r="2570" customHeight="1" ht="21.0">
      <c r="J2570" s="17">
        <v>2569.0</v>
      </c>
      <c r="K2570" s="74">
        <v>8739047.4923925</v>
      </c>
    </row>
    <row r="2571" customHeight="1" ht="21.0">
      <c r="J2571" s="17">
        <v>2570.0</v>
      </c>
      <c r="K2571" s="74">
        <v>3.27385586937757E7</v>
      </c>
    </row>
    <row r="2572" customHeight="1" ht="21.0">
      <c r="J2572" s="17">
        <v>2571.0</v>
      </c>
      <c r="K2572" s="74">
        <v>3.07893491228236E7</v>
      </c>
    </row>
    <row r="2573" customHeight="1" ht="21.0">
      <c r="J2573" s="17">
        <v>2572.0</v>
      </c>
      <c r="K2573" s="74">
        <v>3.002178904109E7</v>
      </c>
    </row>
    <row r="2574" customHeight="1" ht="21.0">
      <c r="J2574" s="17">
        <v>2573.0</v>
      </c>
      <c r="K2574" s="74">
        <v>2.5805949075129E7</v>
      </c>
    </row>
    <row r="2575" customHeight="1" ht="21.0">
      <c r="J2575" s="17">
        <v>2574.0</v>
      </c>
      <c r="K2575" s="74">
        <v>4465249.77931248</v>
      </c>
    </row>
    <row r="2576" customHeight="1" ht="21.0">
      <c r="J2576" s="17">
        <v>2575.0</v>
      </c>
      <c r="K2576" s="74">
        <v>4.35400825037204E7</v>
      </c>
    </row>
    <row r="2577" customHeight="1" ht="21.0">
      <c r="J2577" s="17">
        <v>2576.0</v>
      </c>
      <c r="K2577" s="74">
        <v>3.27449661926684E7</v>
      </c>
    </row>
    <row r="2578" customHeight="1" ht="21.0">
      <c r="J2578" s="17">
        <v>2577.0</v>
      </c>
      <c r="K2578" s="74">
        <v>5.17807797759898E8</v>
      </c>
    </row>
    <row r="2579" customHeight="1" ht="21.0">
      <c r="J2579" s="17">
        <v>2578.0</v>
      </c>
      <c r="K2579" s="74">
        <v>4816688.00797623</v>
      </c>
    </row>
    <row r="2580" customHeight="1" ht="21.0">
      <c r="J2580" s="17">
        <v>2579.0</v>
      </c>
      <c r="K2580" s="74">
        <v>1.75078056062304E7</v>
      </c>
    </row>
    <row r="2581" customHeight="1" ht="21.0">
      <c r="J2581" s="17">
        <v>2580.0</v>
      </c>
      <c r="K2581" s="74">
        <v>1.24679049952671E7</v>
      </c>
    </row>
    <row r="2582" customHeight="1" ht="21.0">
      <c r="J2582" s="17">
        <v>2581.0</v>
      </c>
      <c r="K2582" s="74">
        <v>7.7406985249001E7</v>
      </c>
    </row>
    <row r="2583" customHeight="1" ht="21.0">
      <c r="J2583" s="17">
        <v>2582.0</v>
      </c>
      <c r="K2583" s="74">
        <v>1.14930403397228E7</v>
      </c>
    </row>
    <row r="2584" customHeight="1" ht="21.0">
      <c r="J2584" s="17">
        <v>2583.0</v>
      </c>
      <c r="K2584" s="74">
        <v>1.62741193373046E7</v>
      </c>
    </row>
    <row r="2585" customHeight="1" ht="21.0">
      <c r="J2585" s="17">
        <v>2584.0</v>
      </c>
      <c r="K2585" s="74">
        <v>3914131.84847376</v>
      </c>
    </row>
    <row r="2586" customHeight="1" ht="21.0">
      <c r="J2586" s="17">
        <v>2585.0</v>
      </c>
      <c r="K2586" s="74">
        <v>2908829.97048362</v>
      </c>
    </row>
    <row r="2587" customHeight="1" ht="21.0">
      <c r="J2587" s="17">
        <v>2586.0</v>
      </c>
      <c r="K2587" s="74">
        <v>4813056.15535511</v>
      </c>
    </row>
    <row r="2588" customHeight="1" ht="21.0">
      <c r="J2588" s="17">
        <v>2587.0</v>
      </c>
      <c r="K2588" s="74">
        <v>1.02008642451674E7</v>
      </c>
    </row>
    <row r="2589" customHeight="1" ht="21.0">
      <c r="J2589" s="17">
        <v>2588.0</v>
      </c>
      <c r="K2589" s="74">
        <v>4.98487238933413E7</v>
      </c>
    </row>
    <row r="2590" customHeight="1" ht="21.0">
      <c r="J2590" s="17">
        <v>2589.0</v>
      </c>
      <c r="K2590" s="74">
        <v>1.36527604703755E7</v>
      </c>
    </row>
    <row r="2591" customHeight="1" ht="21.0">
      <c r="J2591" s="17">
        <v>2590.0</v>
      </c>
      <c r="K2591" s="74">
        <v>1.16555582962641E7</v>
      </c>
    </row>
    <row r="2592" customHeight="1" ht="21.0">
      <c r="J2592" s="17">
        <v>2591.0</v>
      </c>
      <c r="K2592" s="74">
        <v>4.02426091641338E7</v>
      </c>
    </row>
    <row r="2593" customHeight="1" ht="21.0">
      <c r="J2593" s="17">
        <v>2592.0</v>
      </c>
      <c r="K2593" s="74">
        <v>1.93950024494838E7</v>
      </c>
    </row>
    <row r="2594" customHeight="1" ht="21.0">
      <c r="J2594" s="17">
        <v>2593.0</v>
      </c>
      <c r="K2594" s="74">
        <v>1.10159070740231E8</v>
      </c>
    </row>
    <row r="2595" customHeight="1" ht="21.0">
      <c r="J2595" s="17">
        <v>2594.0</v>
      </c>
      <c r="K2595" s="74">
        <v>9521550.2524177</v>
      </c>
    </row>
    <row r="2596" customHeight="1" ht="21.0">
      <c r="J2596" s="17">
        <v>2595.0</v>
      </c>
      <c r="K2596" s="74">
        <v>8.33645560864838E7</v>
      </c>
    </row>
    <row r="2597" customHeight="1" ht="21.0">
      <c r="J2597" s="17">
        <v>2596.0</v>
      </c>
      <c r="K2597" s="74">
        <v>4.078471427061E7</v>
      </c>
    </row>
    <row r="2598" customHeight="1" ht="21.0">
      <c r="J2598" s="17">
        <v>2597.0</v>
      </c>
      <c r="K2598" s="74">
        <v>2.87856750117129E7</v>
      </c>
    </row>
    <row r="2599" customHeight="1" ht="21.0">
      <c r="J2599" s="17">
        <v>2598.0</v>
      </c>
      <c r="K2599" s="74">
        <v>1.23721400546387E7</v>
      </c>
    </row>
    <row r="2600" customHeight="1" ht="21.0">
      <c r="J2600" s="17">
        <v>2599.0</v>
      </c>
      <c r="K2600" s="74">
        <v>9.8442839468249E7</v>
      </c>
    </row>
    <row r="2601" customHeight="1" ht="21.0">
      <c r="J2601" s="17">
        <v>2600.0</v>
      </c>
      <c r="K2601" s="74">
        <v>2.22789709465707E7</v>
      </c>
    </row>
    <row r="2602" customHeight="1" ht="21.0">
      <c r="J2602" s="17">
        <v>2601.0</v>
      </c>
      <c r="K2602" s="74">
        <v>2.64804177649788E7</v>
      </c>
    </row>
    <row r="2603" customHeight="1" ht="21.0">
      <c r="J2603" s="17">
        <v>2602.0</v>
      </c>
      <c r="K2603" s="74">
        <v>2.08322329639517E7</v>
      </c>
    </row>
    <row r="2604" customHeight="1" ht="21.0">
      <c r="J2604" s="17">
        <v>2603.0</v>
      </c>
      <c r="K2604" s="74">
        <v>1.52744081871762E8</v>
      </c>
    </row>
    <row r="2605" customHeight="1" ht="21.0">
      <c r="J2605" s="17">
        <v>2604.0</v>
      </c>
      <c r="K2605" s="74">
        <v>1.95518023740839E7</v>
      </c>
    </row>
    <row r="2606" customHeight="1" ht="21.0">
      <c r="J2606" s="17">
        <v>2605.0</v>
      </c>
      <c r="K2606" s="74">
        <v>8705533.72584796</v>
      </c>
    </row>
    <row r="2607" customHeight="1" ht="21.0">
      <c r="J2607" s="17">
        <v>2606.0</v>
      </c>
      <c r="K2607" s="74">
        <v>3.48752773882059E8</v>
      </c>
    </row>
    <row r="2608" customHeight="1" ht="21.0">
      <c r="J2608" s="17">
        <v>2607.0</v>
      </c>
      <c r="K2608" s="74">
        <v>4.35006299255592E7</v>
      </c>
    </row>
    <row r="2609" customHeight="1" ht="21.0">
      <c r="J2609" s="17">
        <v>2608.0</v>
      </c>
      <c r="K2609" s="74">
        <v>1153864.88809553</v>
      </c>
    </row>
    <row r="2610" customHeight="1" ht="21.0">
      <c r="J2610" s="17">
        <v>2609.0</v>
      </c>
      <c r="K2610" s="74">
        <v>4.94456409349925E8</v>
      </c>
    </row>
    <row r="2611" customHeight="1" ht="21.0">
      <c r="J2611" s="17">
        <v>2610.0</v>
      </c>
      <c r="K2611" s="74">
        <v>2081912.3782879</v>
      </c>
    </row>
    <row r="2612" customHeight="1" ht="21.0">
      <c r="J2612" s="17">
        <v>2611.0</v>
      </c>
      <c r="K2612" s="74">
        <v>1.2569653970368E8</v>
      </c>
    </row>
    <row r="2613" customHeight="1" ht="21.0">
      <c r="J2613" s="17">
        <v>2612.0</v>
      </c>
      <c r="K2613" s="74">
        <v>4257165.6148527</v>
      </c>
    </row>
    <row r="2614" customHeight="1" ht="21.0">
      <c r="J2614" s="17">
        <v>2613.0</v>
      </c>
      <c r="K2614" s="74">
        <v>3022769.48511195</v>
      </c>
    </row>
    <row r="2615" customHeight="1" ht="21.0">
      <c r="J2615" s="17">
        <v>2614.0</v>
      </c>
      <c r="K2615" s="74">
        <v>1.04513534294596E7</v>
      </c>
    </row>
    <row r="2616" customHeight="1" ht="21.0">
      <c r="J2616" s="17">
        <v>2615.0</v>
      </c>
      <c r="K2616" s="74">
        <v>1.56358002251393E7</v>
      </c>
    </row>
    <row r="2617" customHeight="1" ht="21.0">
      <c r="J2617" s="17">
        <v>2616.0</v>
      </c>
      <c r="K2617" s="74">
        <v>1.08924699842366E7</v>
      </c>
    </row>
    <row r="2618" customHeight="1" ht="21.0">
      <c r="J2618" s="17">
        <v>2617.0</v>
      </c>
      <c r="K2618" s="74">
        <v>1.47809041421867E7</v>
      </c>
    </row>
    <row r="2619" customHeight="1" ht="21.0">
      <c r="J2619" s="17">
        <v>2618.0</v>
      </c>
      <c r="K2619" s="74">
        <v>1.41945307750638E8</v>
      </c>
    </row>
    <row r="2620" customHeight="1" ht="21.0">
      <c r="J2620" s="17">
        <v>2619.0</v>
      </c>
      <c r="K2620" s="74">
        <v>1.2698094498786E7</v>
      </c>
    </row>
    <row r="2621" customHeight="1" ht="21.0">
      <c r="J2621" s="17">
        <v>2620.0</v>
      </c>
      <c r="K2621" s="74">
        <v>2.97355610758431E7</v>
      </c>
    </row>
    <row r="2622" customHeight="1" ht="21.0">
      <c r="J2622" s="17">
        <v>2621.0</v>
      </c>
      <c r="K2622" s="74">
        <v>2.43110262860673E8</v>
      </c>
    </row>
    <row r="2623" customHeight="1" ht="21.0">
      <c r="J2623" s="17">
        <v>2622.0</v>
      </c>
      <c r="K2623" s="74">
        <v>6.50395391664602E7</v>
      </c>
    </row>
    <row r="2624" customHeight="1" ht="21.0">
      <c r="J2624" s="17">
        <v>2623.0</v>
      </c>
      <c r="K2624" s="74">
        <v>6.11078937165948E7</v>
      </c>
    </row>
    <row r="2625" customHeight="1" ht="21.0">
      <c r="J2625" s="17">
        <v>2624.0</v>
      </c>
      <c r="K2625" s="74">
        <v>1.02132094348768E8</v>
      </c>
    </row>
    <row r="2626" customHeight="1" ht="21.0">
      <c r="J2626" s="17">
        <v>2625.0</v>
      </c>
      <c r="K2626" s="74">
        <v>2.6088096897448E7</v>
      </c>
    </row>
    <row r="2627" customHeight="1" ht="21.0">
      <c r="J2627" s="17">
        <v>2626.0</v>
      </c>
      <c r="K2627" s="74">
        <v>3719024.36809615</v>
      </c>
    </row>
    <row r="2628" customHeight="1" ht="21.0">
      <c r="J2628" s="17">
        <v>2627.0</v>
      </c>
      <c r="K2628" s="74">
        <v>5.14796087071962E7</v>
      </c>
    </row>
    <row r="2629" customHeight="1" ht="21.0">
      <c r="J2629" s="17">
        <v>2628.0</v>
      </c>
      <c r="K2629" s="74">
        <v>2.056245807523E7</v>
      </c>
    </row>
    <row r="2630" customHeight="1" ht="21.0">
      <c r="J2630" s="17">
        <v>2629.0</v>
      </c>
      <c r="K2630" s="74">
        <v>2.242000285991E7</v>
      </c>
    </row>
    <row r="2631" customHeight="1" ht="21.0">
      <c r="J2631" s="17">
        <v>2630.0</v>
      </c>
      <c r="K2631" s="74">
        <v>2.62472971066476E7</v>
      </c>
    </row>
    <row r="2632" customHeight="1" ht="21.0">
      <c r="J2632" s="17">
        <v>2631.0</v>
      </c>
      <c r="K2632" s="74">
        <v>1.88884381449824E7</v>
      </c>
    </row>
    <row r="2633" customHeight="1" ht="21.0">
      <c r="J2633" s="17">
        <v>2632.0</v>
      </c>
      <c r="K2633" s="74">
        <v>1.42683844248462E7</v>
      </c>
    </row>
    <row r="2634" customHeight="1" ht="21.0">
      <c r="J2634" s="17">
        <v>2633.0</v>
      </c>
      <c r="K2634" s="74">
        <v>1.5327719389779E8</v>
      </c>
    </row>
    <row r="2635" customHeight="1" ht="21.0">
      <c r="J2635" s="17">
        <v>2634.0</v>
      </c>
      <c r="K2635" s="74">
        <v>7.79429205912281E7</v>
      </c>
    </row>
    <row r="2636" customHeight="1" ht="21.0">
      <c r="J2636" s="17">
        <v>2635.0</v>
      </c>
      <c r="K2636" s="74">
        <v>4.60750733130473E7</v>
      </c>
    </row>
    <row r="2637" customHeight="1" ht="21.0">
      <c r="J2637" s="17">
        <v>2636.0</v>
      </c>
      <c r="K2637" s="74">
        <v>8893429.99904013</v>
      </c>
    </row>
    <row r="2638" customHeight="1" ht="21.0">
      <c r="J2638" s="17">
        <v>2637.0</v>
      </c>
      <c r="K2638" s="74">
        <v>8922103.71618028</v>
      </c>
    </row>
    <row r="2639" customHeight="1" ht="21.0">
      <c r="J2639" s="17">
        <v>2638.0</v>
      </c>
      <c r="K2639" s="74">
        <v>3.80185419727112E7</v>
      </c>
    </row>
    <row r="2640" customHeight="1" ht="21.0">
      <c r="J2640" s="17">
        <v>2639.0</v>
      </c>
      <c r="K2640" s="74">
        <v>2.86188959272511E7</v>
      </c>
    </row>
    <row r="2641" customHeight="1" ht="21.0">
      <c r="J2641" s="17">
        <v>2640.0</v>
      </c>
      <c r="K2641" s="74">
        <v>1.12471545274932E7</v>
      </c>
    </row>
    <row r="2642" customHeight="1" ht="21.0">
      <c r="J2642" s="17">
        <v>2641.0</v>
      </c>
      <c r="K2642" s="74">
        <v>2.0583754887784E7</v>
      </c>
    </row>
    <row r="2643" customHeight="1" ht="21.0">
      <c r="J2643" s="17">
        <v>2642.0</v>
      </c>
      <c r="K2643" s="74">
        <v>5.27369709827796E7</v>
      </c>
    </row>
    <row r="2644" customHeight="1" ht="21.0">
      <c r="J2644" s="17">
        <v>2643.0</v>
      </c>
      <c r="K2644" s="74">
        <v>1.43173852084671E7</v>
      </c>
    </row>
    <row r="2645" customHeight="1" ht="21.0">
      <c r="J2645" s="17">
        <v>2644.0</v>
      </c>
      <c r="K2645" s="74">
        <v>5.4524285073336E7</v>
      </c>
    </row>
    <row r="2646" customHeight="1" ht="21.0">
      <c r="J2646" s="17">
        <v>2645.0</v>
      </c>
      <c r="K2646" s="74">
        <v>2.46525737172675E7</v>
      </c>
    </row>
    <row r="2647" customHeight="1" ht="21.0">
      <c r="J2647" s="17">
        <v>2646.0</v>
      </c>
      <c r="K2647" s="74">
        <v>1.6187339806108E7</v>
      </c>
    </row>
    <row r="2648" customHeight="1" ht="21.0">
      <c r="J2648" s="17">
        <v>2647.0</v>
      </c>
      <c r="K2648" s="74">
        <v>1.17606608345014E8</v>
      </c>
    </row>
    <row r="2649" customHeight="1" ht="21.0">
      <c r="J2649" s="17">
        <v>2648.0</v>
      </c>
      <c r="K2649" s="74">
        <v>9863731.44473356</v>
      </c>
    </row>
    <row r="2650" customHeight="1" ht="21.0">
      <c r="J2650" s="17">
        <v>2649.0</v>
      </c>
      <c r="K2650" s="74">
        <v>1.7599323051265E8</v>
      </c>
    </row>
    <row r="2651" customHeight="1" ht="21.0">
      <c r="J2651" s="17">
        <v>2650.0</v>
      </c>
      <c r="K2651" s="74">
        <v>4.61876318888996E7</v>
      </c>
    </row>
    <row r="2652" customHeight="1" ht="21.0">
      <c r="J2652" s="17">
        <v>2651.0</v>
      </c>
      <c r="K2652" s="74">
        <v>1.75984423431161E7</v>
      </c>
    </row>
    <row r="2653" customHeight="1" ht="21.0">
      <c r="J2653" s="17">
        <v>2652.0</v>
      </c>
      <c r="K2653" s="74">
        <v>3208690.52031131</v>
      </c>
    </row>
    <row r="2654" customHeight="1" ht="21.0">
      <c r="J2654" s="17">
        <v>2653.0</v>
      </c>
      <c r="K2654" s="74">
        <v>1.6938491949323E7</v>
      </c>
    </row>
    <row r="2655" customHeight="1" ht="21.0">
      <c r="J2655" s="17">
        <v>2654.0</v>
      </c>
      <c r="K2655" s="74">
        <v>8539858.32236383</v>
      </c>
    </row>
    <row r="2656" customHeight="1" ht="21.0">
      <c r="J2656" s="17">
        <v>2655.0</v>
      </c>
      <c r="K2656" s="74">
        <v>1.84066389389931E8</v>
      </c>
    </row>
    <row r="2657" customHeight="1" ht="21.0">
      <c r="J2657" s="17">
        <v>2656.0</v>
      </c>
      <c r="K2657" s="74">
        <v>6.76908303670829E7</v>
      </c>
    </row>
    <row r="2658" customHeight="1" ht="21.0">
      <c r="J2658" s="17">
        <v>2657.0</v>
      </c>
      <c r="K2658" s="74">
        <v>1.1770709861595E7</v>
      </c>
    </row>
    <row r="2659" customHeight="1" ht="21.0">
      <c r="J2659" s="17">
        <v>2658.0</v>
      </c>
      <c r="K2659" s="74">
        <v>6.5956634791571E7</v>
      </c>
    </row>
    <row r="2660" customHeight="1" ht="21.0">
      <c r="J2660" s="17">
        <v>2659.0</v>
      </c>
      <c r="K2660" s="74">
        <v>9.42837030547105E7</v>
      </c>
    </row>
    <row r="2661" customHeight="1" ht="21.0">
      <c r="J2661" s="17">
        <v>2660.0</v>
      </c>
      <c r="K2661" s="74">
        <v>9885227.56011295</v>
      </c>
    </row>
    <row r="2662" customHeight="1" ht="21.0">
      <c r="J2662" s="17">
        <v>2661.0</v>
      </c>
      <c r="K2662" s="74">
        <v>2.16857910439432E7</v>
      </c>
    </row>
    <row r="2663" customHeight="1" ht="21.0">
      <c r="J2663" s="17">
        <v>2662.0</v>
      </c>
      <c r="K2663" s="74">
        <v>1.5100506903154E7</v>
      </c>
    </row>
    <row r="2664" customHeight="1" ht="21.0">
      <c r="J2664" s="17">
        <v>2663.0</v>
      </c>
      <c r="K2664" s="74">
        <v>2.09930426942516E7</v>
      </c>
    </row>
    <row r="2665" customHeight="1" ht="21.0">
      <c r="J2665" s="17">
        <v>2664.0</v>
      </c>
      <c r="K2665" s="74">
        <v>4.09335187336644E7</v>
      </c>
    </row>
    <row r="2666" customHeight="1" ht="21.0">
      <c r="J2666" s="17">
        <v>2665.0</v>
      </c>
      <c r="K2666" s="74">
        <v>2.32490277293508E7</v>
      </c>
    </row>
    <row r="2667" customHeight="1" ht="21.0">
      <c r="J2667" s="17">
        <v>2666.0</v>
      </c>
      <c r="K2667" s="74">
        <v>2.2328085773898E7</v>
      </c>
    </row>
    <row r="2668" customHeight="1" ht="21.0">
      <c r="J2668" s="17">
        <v>2667.0</v>
      </c>
      <c r="K2668" s="74">
        <v>9.53644476010044E7</v>
      </c>
    </row>
    <row r="2669" customHeight="1" ht="21.0">
      <c r="J2669" s="17">
        <v>2668.0</v>
      </c>
      <c r="K2669" s="74">
        <v>8.95763071591951E7</v>
      </c>
    </row>
    <row r="2670" customHeight="1" ht="21.0">
      <c r="J2670" s="17">
        <v>2669.0</v>
      </c>
      <c r="K2670" s="74">
        <v>1.89678854484573E7</v>
      </c>
    </row>
    <row r="2671" customHeight="1" ht="21.0">
      <c r="J2671" s="17">
        <v>2670.0</v>
      </c>
      <c r="K2671" s="74">
        <v>7.4410824062056E7</v>
      </c>
    </row>
    <row r="2672" customHeight="1" ht="21.0">
      <c r="J2672" s="17">
        <v>2671.0</v>
      </c>
      <c r="K2672" s="74">
        <v>5.4422116932025E7</v>
      </c>
    </row>
    <row r="2673" customHeight="1" ht="21.0">
      <c r="J2673" s="17">
        <v>2672.0</v>
      </c>
      <c r="K2673" s="74">
        <v>8.63998102488494E7</v>
      </c>
    </row>
    <row r="2674" customHeight="1" ht="21.0">
      <c r="J2674" s="17">
        <v>2673.0</v>
      </c>
      <c r="K2674" s="74">
        <v>5.12100584071516E7</v>
      </c>
    </row>
    <row r="2675" customHeight="1" ht="21.0">
      <c r="J2675" s="17">
        <v>2674.0</v>
      </c>
      <c r="K2675" s="74">
        <v>1.24226583652971E8</v>
      </c>
    </row>
    <row r="2676" customHeight="1" ht="21.0">
      <c r="J2676" s="17">
        <v>2675.0</v>
      </c>
      <c r="K2676" s="74">
        <v>3.33397448338325E7</v>
      </c>
    </row>
    <row r="2677" customHeight="1" ht="21.0">
      <c r="J2677" s="17">
        <v>2676.0</v>
      </c>
      <c r="K2677" s="74">
        <v>1.9274663569902E8</v>
      </c>
    </row>
    <row r="2678" customHeight="1" ht="21.0">
      <c r="J2678" s="17">
        <v>2677.0</v>
      </c>
      <c r="K2678" s="74">
        <v>1.62623285285592E7</v>
      </c>
    </row>
    <row r="2679" customHeight="1" ht="21.0">
      <c r="J2679" s="17">
        <v>2678.0</v>
      </c>
      <c r="K2679" s="74">
        <v>1.81032388974577E7</v>
      </c>
    </row>
    <row r="2680" customHeight="1" ht="21.0">
      <c r="J2680" s="17">
        <v>2679.0</v>
      </c>
      <c r="K2680" s="74">
        <v>1.11151721845113E8</v>
      </c>
    </row>
    <row r="2681" customHeight="1" ht="21.0">
      <c r="J2681" s="17">
        <v>2680.0</v>
      </c>
      <c r="K2681" s="74">
        <v>1.45039191164754E8</v>
      </c>
    </row>
    <row r="2682" customHeight="1" ht="21.0">
      <c r="J2682" s="17">
        <v>2681.0</v>
      </c>
      <c r="K2682" s="74">
        <v>4.01784345694169E7</v>
      </c>
    </row>
    <row r="2683" customHeight="1" ht="21.0">
      <c r="J2683" s="17">
        <v>2682.0</v>
      </c>
      <c r="K2683" s="74">
        <v>4.33424174659993E7</v>
      </c>
    </row>
    <row r="2684" customHeight="1" ht="21.0">
      <c r="J2684" s="17">
        <v>2683.0</v>
      </c>
      <c r="K2684" s="74">
        <v>6.73260143251527E7</v>
      </c>
    </row>
    <row r="2685" customHeight="1" ht="21.0">
      <c r="J2685" s="17">
        <v>2684.0</v>
      </c>
      <c r="K2685" s="74">
        <v>2.53546831291009E7</v>
      </c>
    </row>
    <row r="2686" customHeight="1" ht="21.0">
      <c r="J2686" s="17">
        <v>2685.0</v>
      </c>
      <c r="K2686" s="74">
        <v>5501069.98570804</v>
      </c>
    </row>
    <row r="2687" customHeight="1" ht="21.0">
      <c r="J2687" s="17">
        <v>2686.0</v>
      </c>
      <c r="K2687" s="74">
        <v>4.2842797732411E7</v>
      </c>
    </row>
    <row r="2688" customHeight="1" ht="21.0">
      <c r="J2688" s="17">
        <v>2687.0</v>
      </c>
      <c r="K2688" s="74">
        <v>8.48181288182302E7</v>
      </c>
    </row>
    <row r="2689" customHeight="1" ht="21.0">
      <c r="J2689" s="17">
        <v>2688.0</v>
      </c>
      <c r="K2689" s="74">
        <v>6724571.19034886</v>
      </c>
    </row>
    <row r="2690" customHeight="1" ht="21.0">
      <c r="J2690" s="17">
        <v>2689.0</v>
      </c>
      <c r="K2690" s="74">
        <v>3.05698779679932E8</v>
      </c>
    </row>
    <row r="2691" customHeight="1" ht="21.0">
      <c r="J2691" s="17">
        <v>2690.0</v>
      </c>
      <c r="K2691" s="74">
        <v>2.65213767998112E7</v>
      </c>
    </row>
    <row r="2692" customHeight="1" ht="21.0">
      <c r="J2692" s="17">
        <v>2691.0</v>
      </c>
      <c r="K2692" s="74">
        <v>6.41601436136826E7</v>
      </c>
    </row>
    <row r="2693" customHeight="1" ht="21.0">
      <c r="J2693" s="17">
        <v>2692.0</v>
      </c>
      <c r="K2693" s="74">
        <v>4.13994967529907E7</v>
      </c>
    </row>
    <row r="2694" customHeight="1" ht="21.0">
      <c r="J2694" s="17">
        <v>2693.0</v>
      </c>
      <c r="K2694" s="74">
        <v>1.1238972040317E7</v>
      </c>
    </row>
    <row r="2695" customHeight="1" ht="21.0">
      <c r="J2695" s="17">
        <v>2694.0</v>
      </c>
      <c r="K2695" s="74">
        <v>9822608.18206528</v>
      </c>
    </row>
    <row r="2696" customHeight="1" ht="21.0">
      <c r="J2696" s="17">
        <v>2695.0</v>
      </c>
      <c r="K2696" s="74">
        <v>5.0286753512235E7</v>
      </c>
    </row>
    <row r="2697" customHeight="1" ht="21.0">
      <c r="J2697" s="17">
        <v>2696.0</v>
      </c>
      <c r="K2697" s="74">
        <v>8.03413421353821E8</v>
      </c>
    </row>
    <row r="2698" customHeight="1" ht="21.0">
      <c r="J2698" s="17">
        <v>2697.0</v>
      </c>
      <c r="K2698" s="74">
        <v>3.20421852604329E7</v>
      </c>
    </row>
    <row r="2699" customHeight="1" ht="21.0">
      <c r="J2699" s="17">
        <v>2698.0</v>
      </c>
      <c r="K2699" s="74">
        <v>9.72440844190588E7</v>
      </c>
    </row>
    <row r="2700" customHeight="1" ht="21.0">
      <c r="J2700" s="17">
        <v>2699.0</v>
      </c>
      <c r="K2700" s="74">
        <v>1.36612292880324E8</v>
      </c>
    </row>
    <row r="2701" customHeight="1" ht="21.0">
      <c r="J2701" s="17">
        <v>2700.0</v>
      </c>
      <c r="K2701" s="74">
        <v>1.01207891053098E7</v>
      </c>
    </row>
    <row r="2702" customHeight="1" ht="21.0">
      <c r="J2702" s="17">
        <v>2701.0</v>
      </c>
      <c r="K2702" s="74">
        <v>7.496347906393E7</v>
      </c>
    </row>
    <row r="2703" customHeight="1" ht="21.0">
      <c r="J2703" s="17">
        <v>2702.0</v>
      </c>
      <c r="K2703" s="74">
        <v>7.08777536419946E7</v>
      </c>
    </row>
    <row r="2704" customHeight="1" ht="21.0">
      <c r="J2704" s="17">
        <v>2703.0</v>
      </c>
      <c r="K2704" s="74">
        <v>4.76324004335379E7</v>
      </c>
    </row>
    <row r="2705" customHeight="1" ht="21.0">
      <c r="J2705" s="17">
        <v>2704.0</v>
      </c>
      <c r="K2705" s="74">
        <v>2.7551343373332E7</v>
      </c>
    </row>
    <row r="2706" customHeight="1" ht="21.0">
      <c r="J2706" s="17">
        <v>2705.0</v>
      </c>
      <c r="K2706" s="74">
        <v>1.8378840708219E7</v>
      </c>
    </row>
    <row r="2707" customHeight="1" ht="21.0">
      <c r="J2707" s="17">
        <v>2706.0</v>
      </c>
      <c r="K2707" s="74">
        <v>2.65611309467924E7</v>
      </c>
    </row>
    <row r="2708" customHeight="1" ht="21.0">
      <c r="J2708" s="17">
        <v>2707.0</v>
      </c>
      <c r="K2708" s="74">
        <v>2.12544693591671E7</v>
      </c>
    </row>
    <row r="2709" customHeight="1" ht="21.0">
      <c r="J2709" s="17">
        <v>2708.0</v>
      </c>
      <c r="K2709" s="74">
        <v>2.35249871492648E7</v>
      </c>
    </row>
    <row r="2710" customHeight="1" ht="21.0">
      <c r="J2710" s="17">
        <v>2709.0</v>
      </c>
      <c r="K2710" s="74">
        <v>1.3235200860817E8</v>
      </c>
    </row>
    <row r="2711" customHeight="1" ht="21.0">
      <c r="J2711" s="17">
        <v>2710.0</v>
      </c>
      <c r="K2711" s="74">
        <v>2.7296946033012E7</v>
      </c>
    </row>
    <row r="2712" customHeight="1" ht="21.0">
      <c r="J2712" s="17">
        <v>2711.0</v>
      </c>
      <c r="K2712" s="74">
        <v>1.30423232080927E8</v>
      </c>
    </row>
    <row r="2713" customHeight="1" ht="21.0">
      <c r="J2713" s="17">
        <v>2712.0</v>
      </c>
      <c r="K2713" s="74">
        <v>1.99355287580006E7</v>
      </c>
    </row>
    <row r="2714" customHeight="1" ht="21.0">
      <c r="J2714" s="17">
        <v>2713.0</v>
      </c>
      <c r="K2714" s="74">
        <v>4.98832997794166E7</v>
      </c>
    </row>
    <row r="2715" customHeight="1" ht="21.0">
      <c r="J2715" s="17">
        <v>2714.0</v>
      </c>
      <c r="K2715" s="74">
        <v>1.2730071096453E7</v>
      </c>
    </row>
    <row r="2716" customHeight="1" ht="21.0">
      <c r="J2716" s="17">
        <v>2715.0</v>
      </c>
      <c r="K2716" s="74">
        <v>1.12955387909053E7</v>
      </c>
    </row>
    <row r="2717" customHeight="1" ht="21.0">
      <c r="J2717" s="17">
        <v>2716.0</v>
      </c>
      <c r="K2717" s="74">
        <v>2.1268499680194E8</v>
      </c>
    </row>
    <row r="2718" customHeight="1" ht="21.0">
      <c r="J2718" s="17">
        <v>2717.0</v>
      </c>
      <c r="K2718" s="74">
        <v>1.5418248179027E7</v>
      </c>
    </row>
    <row r="2719" customHeight="1" ht="21.0">
      <c r="J2719" s="17">
        <v>2718.0</v>
      </c>
      <c r="K2719" s="74">
        <v>1.18577521841631E7</v>
      </c>
    </row>
    <row r="2720" customHeight="1" ht="21.0">
      <c r="J2720" s="17">
        <v>2719.0</v>
      </c>
      <c r="K2720" s="74">
        <v>3.95237737329375E7</v>
      </c>
    </row>
    <row r="2721" customHeight="1" ht="21.0">
      <c r="J2721" s="17">
        <v>2720.0</v>
      </c>
      <c r="K2721" s="74">
        <v>1.4241987702887E7</v>
      </c>
    </row>
    <row r="2722" customHeight="1" ht="21.0">
      <c r="J2722" s="17">
        <v>2721.0</v>
      </c>
      <c r="K2722" s="74">
        <v>3.24659076084299E7</v>
      </c>
    </row>
    <row r="2723" customHeight="1" ht="21.0">
      <c r="J2723" s="17">
        <v>2722.0</v>
      </c>
      <c r="K2723" s="74">
        <v>6.82623185495228E7</v>
      </c>
    </row>
    <row r="2724" customHeight="1" ht="21.0">
      <c r="J2724" s="17">
        <v>2723.0</v>
      </c>
      <c r="K2724" s="74">
        <v>1.1877316431364E8</v>
      </c>
    </row>
    <row r="2725" customHeight="1" ht="21.0">
      <c r="J2725" s="17">
        <v>2724.0</v>
      </c>
      <c r="K2725" s="74">
        <v>1.6070105293443E8</v>
      </c>
    </row>
    <row r="2726" customHeight="1" ht="21.0">
      <c r="J2726" s="17">
        <v>2725.0</v>
      </c>
      <c r="K2726" s="74">
        <v>1.74701135812031E7</v>
      </c>
    </row>
    <row r="2727" customHeight="1" ht="21.0">
      <c r="J2727" s="17">
        <v>2726.0</v>
      </c>
      <c r="K2727" s="74">
        <v>1.86765620083649E7</v>
      </c>
    </row>
    <row r="2728" customHeight="1" ht="21.0">
      <c r="J2728" s="17">
        <v>2727.0</v>
      </c>
      <c r="K2728" s="74">
        <v>3309151.15103932</v>
      </c>
    </row>
    <row r="2729" customHeight="1" ht="21.0">
      <c r="J2729" s="17">
        <v>2728.0</v>
      </c>
      <c r="K2729" s="74">
        <v>1.61661869946176E7</v>
      </c>
    </row>
    <row r="2730" customHeight="1" ht="21.0">
      <c r="J2730" s="17">
        <v>2729.0</v>
      </c>
      <c r="K2730" s="74">
        <v>2.53927842972278E7</v>
      </c>
    </row>
    <row r="2731" customHeight="1" ht="21.0">
      <c r="J2731" s="17">
        <v>2730.0</v>
      </c>
      <c r="K2731" s="74">
        <v>4.41234444179296E7</v>
      </c>
    </row>
    <row r="2732" customHeight="1" ht="21.0">
      <c r="J2732" s="17">
        <v>2731.0</v>
      </c>
      <c r="K2732" s="74">
        <v>2.1426040595612E7</v>
      </c>
    </row>
    <row r="2733" customHeight="1" ht="21.0">
      <c r="J2733" s="17">
        <v>2732.0</v>
      </c>
      <c r="K2733" s="74">
        <v>2.56027233858406E7</v>
      </c>
    </row>
    <row r="2734" customHeight="1" ht="21.0">
      <c r="J2734" s="17">
        <v>2733.0</v>
      </c>
      <c r="K2734" s="74">
        <v>1.00952048428171E8</v>
      </c>
    </row>
    <row r="2735" customHeight="1" ht="21.0">
      <c r="J2735" s="17">
        <v>2734.0</v>
      </c>
      <c r="K2735" s="74">
        <v>8.38162100483945E7</v>
      </c>
    </row>
    <row r="2736" customHeight="1" ht="21.0">
      <c r="J2736" s="17">
        <v>2735.0</v>
      </c>
      <c r="K2736" s="74">
        <v>1.00646845831807E8</v>
      </c>
    </row>
    <row r="2737" customHeight="1" ht="21.0">
      <c r="J2737" s="17">
        <v>2736.0</v>
      </c>
      <c r="K2737" s="74">
        <v>2.5886630574189E7</v>
      </c>
    </row>
    <row r="2738" customHeight="1" ht="21.0">
      <c r="J2738" s="17">
        <v>2737.0</v>
      </c>
      <c r="K2738" s="74">
        <v>5.08457258201041E7</v>
      </c>
    </row>
    <row r="2739" customHeight="1" ht="21.0">
      <c r="J2739" s="17">
        <v>2738.0</v>
      </c>
      <c r="K2739" s="74">
        <v>2.96010839482439E7</v>
      </c>
    </row>
    <row r="2740" customHeight="1" ht="21.0">
      <c r="J2740" s="17">
        <v>2739.0</v>
      </c>
      <c r="K2740" s="74">
        <v>1.48115130403057E7</v>
      </c>
    </row>
    <row r="2741" customHeight="1" ht="21.0">
      <c r="J2741" s="17">
        <v>2740.0</v>
      </c>
      <c r="K2741" s="74">
        <v>2.22830336539933E7</v>
      </c>
    </row>
    <row r="2742" customHeight="1" ht="21.0">
      <c r="J2742" s="17">
        <v>2741.0</v>
      </c>
      <c r="K2742" s="74">
        <v>1.9980448026973E7</v>
      </c>
    </row>
    <row r="2743" customHeight="1" ht="21.0">
      <c r="J2743" s="17">
        <v>2742.0</v>
      </c>
      <c r="K2743" s="74">
        <v>4.95812313214528E8</v>
      </c>
    </row>
    <row r="2744" customHeight="1" ht="21.0">
      <c r="J2744" s="17">
        <v>2743.0</v>
      </c>
      <c r="K2744" s="74">
        <v>5.27398323497553E8</v>
      </c>
    </row>
    <row r="2745" customHeight="1" ht="21.0">
      <c r="J2745" s="17">
        <v>2744.0</v>
      </c>
      <c r="K2745" s="74">
        <v>7.39413195428434E7</v>
      </c>
    </row>
    <row r="2746" customHeight="1" ht="21.0">
      <c r="J2746" s="17">
        <v>2745.0</v>
      </c>
      <c r="K2746" s="74">
        <v>1.07885276522741E7</v>
      </c>
    </row>
    <row r="2747" customHeight="1" ht="21.0">
      <c r="J2747" s="17">
        <v>2746.0</v>
      </c>
      <c r="K2747" s="74">
        <v>1.15620669241096E9</v>
      </c>
    </row>
    <row r="2748" customHeight="1" ht="21.0">
      <c r="J2748" s="17">
        <v>2747.0</v>
      </c>
      <c r="K2748" s="74">
        <v>8.10325507570034E7</v>
      </c>
    </row>
    <row r="2749" customHeight="1" ht="21.0">
      <c r="J2749" s="17">
        <v>2748.0</v>
      </c>
      <c r="K2749" s="74">
        <v>4.03721389306873E7</v>
      </c>
    </row>
    <row r="2750" customHeight="1" ht="21.0">
      <c r="J2750" s="17">
        <v>2749.0</v>
      </c>
      <c r="K2750" s="74">
        <v>2.84272871196094E7</v>
      </c>
    </row>
    <row r="2751" customHeight="1" ht="21.0">
      <c r="J2751" s="17">
        <v>2750.0</v>
      </c>
      <c r="K2751" s="74">
        <v>5.31619440716808E7</v>
      </c>
    </row>
    <row r="2752" customHeight="1" ht="21.0">
      <c r="J2752" s="17">
        <v>2751.0</v>
      </c>
      <c r="K2752" s="74">
        <v>2.99195242147552E8</v>
      </c>
    </row>
    <row r="2753" customHeight="1" ht="21.0">
      <c r="J2753" s="17">
        <v>2752.0</v>
      </c>
      <c r="K2753" s="74">
        <v>2.54858060491073E8</v>
      </c>
    </row>
    <row r="2754" customHeight="1" ht="21.0">
      <c r="J2754" s="17">
        <v>2753.0</v>
      </c>
      <c r="K2754" s="74">
        <v>2.86838913603043E7</v>
      </c>
    </row>
    <row r="2755" customHeight="1" ht="21.0">
      <c r="J2755" s="17">
        <v>2754.0</v>
      </c>
      <c r="K2755" s="74">
        <v>6997958.36561473</v>
      </c>
    </row>
    <row r="2756" customHeight="1" ht="21.0">
      <c r="J2756" s="17">
        <v>2755.0</v>
      </c>
      <c r="K2756" s="74">
        <v>2.31827917918658E7</v>
      </c>
    </row>
    <row r="2757" customHeight="1" ht="21.0">
      <c r="J2757" s="17">
        <v>2756.0</v>
      </c>
      <c r="K2757" s="74">
        <v>1.21269162602923E8</v>
      </c>
    </row>
    <row r="2758" customHeight="1" ht="21.0">
      <c r="J2758" s="17">
        <v>2757.0</v>
      </c>
      <c r="K2758" s="74">
        <v>1.55477426549276E7</v>
      </c>
    </row>
    <row r="2759" customHeight="1" ht="21.0">
      <c r="J2759" s="17">
        <v>2758.0</v>
      </c>
      <c r="K2759" s="74">
        <v>7.8392106144738E7</v>
      </c>
    </row>
    <row r="2760" customHeight="1" ht="21.0">
      <c r="J2760" s="17">
        <v>2759.0</v>
      </c>
      <c r="K2760" s="74">
        <v>2656202.9284757</v>
      </c>
    </row>
    <row r="2761" customHeight="1" ht="21.0">
      <c r="J2761" s="17">
        <v>2760.0</v>
      </c>
      <c r="K2761" s="74">
        <v>1.96213404388221E7</v>
      </c>
    </row>
    <row r="2762" customHeight="1" ht="21.0">
      <c r="J2762" s="17">
        <v>2761.0</v>
      </c>
      <c r="K2762" s="74">
        <v>1.42135790981052E8</v>
      </c>
    </row>
    <row r="2763" customHeight="1" ht="21.0">
      <c r="J2763" s="17">
        <v>2762.0</v>
      </c>
      <c r="K2763" s="74">
        <v>7.3327719728568E7</v>
      </c>
    </row>
    <row r="2764" customHeight="1" ht="21.0">
      <c r="J2764" s="17">
        <v>2763.0</v>
      </c>
      <c r="K2764" s="74">
        <v>1.86947586228109E7</v>
      </c>
    </row>
    <row r="2765" customHeight="1" ht="21.0">
      <c r="J2765" s="17">
        <v>2764.0</v>
      </c>
      <c r="K2765" s="74">
        <v>1.20384971661848E8</v>
      </c>
    </row>
    <row r="2766" customHeight="1" ht="21.0">
      <c r="J2766" s="17">
        <v>2765.0</v>
      </c>
      <c r="K2766" s="74">
        <v>5.8537976179496E7</v>
      </c>
    </row>
    <row r="2767" customHeight="1" ht="21.0">
      <c r="J2767" s="17">
        <v>2766.0</v>
      </c>
      <c r="K2767" s="74">
        <v>5.52952759481632E7</v>
      </c>
    </row>
    <row r="2768" customHeight="1" ht="21.0">
      <c r="J2768" s="17">
        <v>2767.0</v>
      </c>
      <c r="K2768" s="74">
        <v>9.6731306855743E7</v>
      </c>
    </row>
    <row r="2769" customHeight="1" ht="21.0">
      <c r="J2769" s="17">
        <v>2768.0</v>
      </c>
      <c r="K2769" s="74">
        <v>3.85738097425354E7</v>
      </c>
    </row>
    <row r="2770" customHeight="1" ht="21.0">
      <c r="J2770" s="17">
        <v>2769.0</v>
      </c>
      <c r="K2770" s="74">
        <v>2.95095123096022E7</v>
      </c>
    </row>
    <row r="2771" customHeight="1" ht="21.0">
      <c r="J2771" s="17">
        <v>2770.0</v>
      </c>
      <c r="K2771" s="74">
        <v>5022709.58112346</v>
      </c>
    </row>
    <row r="2772" customHeight="1" ht="21.0">
      <c r="J2772" s="17">
        <v>2771.0</v>
      </c>
      <c r="K2772" s="74">
        <v>4.34733587891545E7</v>
      </c>
    </row>
    <row r="2773" customHeight="1" ht="21.0">
      <c r="J2773" s="17">
        <v>2772.0</v>
      </c>
      <c r="K2773" s="74">
        <v>1.97484812013048E7</v>
      </c>
    </row>
    <row r="2774" customHeight="1" ht="21.0">
      <c r="J2774" s="17">
        <v>2773.0</v>
      </c>
      <c r="K2774" s="74">
        <v>2.47378523001984E7</v>
      </c>
    </row>
    <row r="2775" customHeight="1" ht="21.0">
      <c r="J2775" s="17">
        <v>2774.0</v>
      </c>
      <c r="K2775" s="74">
        <v>1.2978010251332E7</v>
      </c>
    </row>
    <row r="2776" customHeight="1" ht="21.0">
      <c r="J2776" s="17">
        <v>2775.0</v>
      </c>
      <c r="K2776" s="74">
        <v>2.07672938064314E7</v>
      </c>
    </row>
    <row r="2777" customHeight="1" ht="21.0">
      <c r="J2777" s="17">
        <v>2776.0</v>
      </c>
      <c r="K2777" s="74">
        <v>4.45217217019058E7</v>
      </c>
    </row>
    <row r="2778" customHeight="1" ht="21.0">
      <c r="J2778" s="17">
        <v>2777.0</v>
      </c>
      <c r="K2778" s="74">
        <v>6.59053952793004E7</v>
      </c>
    </row>
    <row r="2779" customHeight="1" ht="21.0">
      <c r="J2779" s="17">
        <v>2778.0</v>
      </c>
      <c r="K2779" s="74">
        <v>4.15970679523289E8</v>
      </c>
    </row>
    <row r="2780" customHeight="1" ht="21.0">
      <c r="J2780" s="17">
        <v>2779.0</v>
      </c>
      <c r="K2780" s="74">
        <v>1.10247489669278E7</v>
      </c>
    </row>
    <row r="2781" customHeight="1" ht="21.0">
      <c r="J2781" s="17">
        <v>2780.0</v>
      </c>
      <c r="K2781" s="74">
        <v>5.8548365631471E7</v>
      </c>
    </row>
    <row r="2782" customHeight="1" ht="21.0">
      <c r="J2782" s="17">
        <v>2781.0</v>
      </c>
      <c r="K2782" s="74">
        <v>1.72824923125166E7</v>
      </c>
    </row>
    <row r="2783" customHeight="1" ht="21.0">
      <c r="J2783" s="17">
        <v>2782.0</v>
      </c>
      <c r="K2783" s="74">
        <v>9.66269078135743E7</v>
      </c>
    </row>
    <row r="2784" customHeight="1" ht="21.0">
      <c r="J2784" s="17">
        <v>2783.0</v>
      </c>
      <c r="K2784" s="74">
        <v>2.28631813734159E7</v>
      </c>
    </row>
    <row r="2785" customHeight="1" ht="21.0">
      <c r="J2785" s="17">
        <v>2784.0</v>
      </c>
      <c r="K2785" s="74">
        <v>1.42290704226252E7</v>
      </c>
    </row>
    <row r="2786" customHeight="1" ht="21.0">
      <c r="J2786" s="17">
        <v>2785.0</v>
      </c>
      <c r="K2786" s="74">
        <v>1.31348837288132E7</v>
      </c>
    </row>
    <row r="2787" customHeight="1" ht="21.0">
      <c r="J2787" s="17">
        <v>2786.0</v>
      </c>
      <c r="K2787" s="74">
        <v>3.72246092419514E7</v>
      </c>
    </row>
    <row r="2788" customHeight="1" ht="21.0">
      <c r="J2788" s="17">
        <v>2787.0</v>
      </c>
      <c r="K2788" s="74">
        <v>1.22121131510379E8</v>
      </c>
    </row>
    <row r="2789" customHeight="1" ht="21.0">
      <c r="J2789" s="17">
        <v>2788.0</v>
      </c>
      <c r="K2789" s="74">
        <v>8067560.86697379</v>
      </c>
    </row>
    <row r="2790" customHeight="1" ht="21.0">
      <c r="J2790" s="17">
        <v>2789.0</v>
      </c>
      <c r="K2790" s="74">
        <v>4909956.46473723</v>
      </c>
    </row>
    <row r="2791" customHeight="1" ht="21.0">
      <c r="J2791" s="17">
        <v>2790.0</v>
      </c>
      <c r="K2791" s="74">
        <v>1.8622080300682E7</v>
      </c>
    </row>
    <row r="2792" customHeight="1" ht="21.0">
      <c r="J2792" s="17">
        <v>2791.0</v>
      </c>
      <c r="K2792" s="74">
        <v>8.28613041077807E7</v>
      </c>
    </row>
    <row r="2793" customHeight="1" ht="21.0">
      <c r="J2793" s="17">
        <v>2792.0</v>
      </c>
      <c r="K2793" s="74">
        <v>4.24150469453987E7</v>
      </c>
    </row>
    <row r="2794" customHeight="1" ht="21.0">
      <c r="J2794" s="17">
        <v>2793.0</v>
      </c>
      <c r="K2794" s="74">
        <v>2.46920037896414E7</v>
      </c>
    </row>
    <row r="2795" customHeight="1" ht="21.0">
      <c r="J2795" s="17">
        <v>2794.0</v>
      </c>
      <c r="K2795" s="74">
        <v>2.40220587980782E7</v>
      </c>
    </row>
    <row r="2796" customHeight="1" ht="21.0">
      <c r="J2796" s="17">
        <v>2795.0</v>
      </c>
      <c r="K2796" s="74">
        <v>5364000.31262248</v>
      </c>
    </row>
    <row r="2797" customHeight="1" ht="21.0">
      <c r="J2797" s="17">
        <v>2796.0</v>
      </c>
      <c r="K2797" s="74">
        <v>7.201326957106E7</v>
      </c>
    </row>
    <row r="2798" customHeight="1" ht="21.0">
      <c r="J2798" s="17">
        <v>2797.0</v>
      </c>
      <c r="K2798" s="74">
        <v>1.10260509363547E7</v>
      </c>
    </row>
    <row r="2799" customHeight="1" ht="21.0">
      <c r="J2799" s="17">
        <v>2798.0</v>
      </c>
      <c r="K2799" s="74">
        <v>5.33740168017559E7</v>
      </c>
    </row>
    <row r="2800" customHeight="1" ht="21.0">
      <c r="J2800" s="17">
        <v>2799.0</v>
      </c>
      <c r="K2800" s="74">
        <v>2.41027223734753E7</v>
      </c>
    </row>
    <row r="2801" customHeight="1" ht="21.0">
      <c r="J2801" s="17">
        <v>2800.0</v>
      </c>
      <c r="K2801" s="74">
        <v>2.72495892220085E7</v>
      </c>
    </row>
    <row r="2802" customHeight="1" ht="21.0">
      <c r="J2802" s="17">
        <v>2801.0</v>
      </c>
      <c r="K2802" s="74">
        <v>3771645.22785476</v>
      </c>
    </row>
    <row r="2803" customHeight="1" ht="21.0">
      <c r="J2803" s="17">
        <v>2802.0</v>
      </c>
      <c r="K2803" s="74">
        <v>3.24028784826927E8</v>
      </c>
    </row>
    <row r="2804" customHeight="1" ht="21.0">
      <c r="J2804" s="17">
        <v>2803.0</v>
      </c>
      <c r="K2804" s="74">
        <v>1.36549934535755E7</v>
      </c>
    </row>
    <row r="2805" customHeight="1" ht="21.0">
      <c r="J2805" s="17">
        <v>2804.0</v>
      </c>
      <c r="K2805" s="74">
        <v>5.1021108053758E7</v>
      </c>
    </row>
    <row r="2806" customHeight="1" ht="21.0">
      <c r="J2806" s="17">
        <v>2805.0</v>
      </c>
      <c r="K2806" s="74">
        <v>6.73371300448974E7</v>
      </c>
    </row>
    <row r="2807" customHeight="1" ht="21.0">
      <c r="J2807" s="17">
        <v>2806.0</v>
      </c>
      <c r="K2807" s="74">
        <v>2.16544211924171E7</v>
      </c>
    </row>
    <row r="2808" customHeight="1" ht="21.0">
      <c r="J2808" s="17">
        <v>2807.0</v>
      </c>
      <c r="K2808" s="74">
        <v>1.65694480565268E7</v>
      </c>
    </row>
    <row r="2809" customHeight="1" ht="21.0">
      <c r="J2809" s="17">
        <v>2808.0</v>
      </c>
      <c r="K2809" s="74">
        <v>4307839.49793665</v>
      </c>
    </row>
    <row r="2810" customHeight="1" ht="21.0">
      <c r="J2810" s="17">
        <v>2809.0</v>
      </c>
      <c r="K2810" s="74">
        <v>2.37319813778875E9</v>
      </c>
    </row>
    <row r="2811" customHeight="1" ht="21.0">
      <c r="J2811" s="17">
        <v>2810.0</v>
      </c>
      <c r="K2811" s="74">
        <v>2.85686672006777E7</v>
      </c>
    </row>
    <row r="2812" customHeight="1" ht="21.0">
      <c r="J2812" s="17">
        <v>2811.0</v>
      </c>
      <c r="K2812" s="74">
        <v>4399066.95584644</v>
      </c>
    </row>
    <row r="2813" customHeight="1" ht="21.0">
      <c r="J2813" s="17">
        <v>2812.0</v>
      </c>
      <c r="K2813" s="74">
        <v>4.20295757336603E7</v>
      </c>
    </row>
    <row r="2814" customHeight="1" ht="21.0">
      <c r="J2814" s="17">
        <v>2813.0</v>
      </c>
      <c r="K2814" s="74">
        <v>2.7542516161989E7</v>
      </c>
    </row>
    <row r="2815" customHeight="1" ht="21.0">
      <c r="J2815" s="17">
        <v>2814.0</v>
      </c>
      <c r="K2815" s="74">
        <v>1.11539122280399E7</v>
      </c>
    </row>
    <row r="2816" customHeight="1" ht="21.0">
      <c r="J2816" s="17">
        <v>2815.0</v>
      </c>
      <c r="K2816" s="74">
        <v>7.95546799465276E7</v>
      </c>
    </row>
    <row r="2817" customHeight="1" ht="21.0">
      <c r="J2817" s="17">
        <v>2816.0</v>
      </c>
      <c r="K2817" s="74">
        <v>1.25900730511138E8</v>
      </c>
    </row>
    <row r="2818" customHeight="1" ht="21.0">
      <c r="J2818" s="17">
        <v>2817.0</v>
      </c>
      <c r="K2818" s="74">
        <v>4.54694705253582E7</v>
      </c>
    </row>
    <row r="2819" customHeight="1" ht="21.0">
      <c r="J2819" s="17">
        <v>2818.0</v>
      </c>
      <c r="K2819" s="74">
        <v>3.32119957642962E9</v>
      </c>
    </row>
    <row r="2820" customHeight="1" ht="21.0">
      <c r="J2820" s="17">
        <v>2819.0</v>
      </c>
      <c r="K2820" s="74">
        <v>1.58016477465646E8</v>
      </c>
    </row>
    <row r="2821" customHeight="1" ht="21.0">
      <c r="J2821" s="17">
        <v>2820.0</v>
      </c>
      <c r="K2821" s="74">
        <v>1.01278687181367E7</v>
      </c>
    </row>
    <row r="2822" customHeight="1" ht="21.0">
      <c r="J2822" s="17">
        <v>2821.0</v>
      </c>
      <c r="K2822" s="74">
        <v>2.6847927516185E7</v>
      </c>
    </row>
    <row r="2823" customHeight="1" ht="21.0">
      <c r="J2823" s="17">
        <v>2822.0</v>
      </c>
      <c r="K2823" s="74">
        <v>1.95206257019927E8</v>
      </c>
    </row>
    <row r="2824" customHeight="1" ht="21.0">
      <c r="J2824" s="17">
        <v>2823.0</v>
      </c>
      <c r="K2824" s="74">
        <v>7061362.7816067</v>
      </c>
    </row>
    <row r="2825" customHeight="1" ht="21.0">
      <c r="J2825" s="17">
        <v>2824.0</v>
      </c>
      <c r="K2825" s="74">
        <v>3043367.6743588</v>
      </c>
    </row>
    <row r="2826" customHeight="1" ht="21.0">
      <c r="J2826" s="17">
        <v>2825.0</v>
      </c>
      <c r="K2826" s="74">
        <v>1.0087604552005E8</v>
      </c>
    </row>
    <row r="2827" customHeight="1" ht="21.0">
      <c r="J2827" s="17">
        <v>2826.0</v>
      </c>
      <c r="K2827" s="74">
        <v>1.11587742305778E7</v>
      </c>
    </row>
    <row r="2828" customHeight="1" ht="21.0">
      <c r="J2828" s="17">
        <v>2827.0</v>
      </c>
      <c r="K2828" s="74">
        <v>1.43840287875553E8</v>
      </c>
    </row>
    <row r="2829" customHeight="1" ht="21.0">
      <c r="J2829" s="17">
        <v>2828.0</v>
      </c>
      <c r="K2829" s="74">
        <v>2.44268064463427E7</v>
      </c>
    </row>
    <row r="2830" customHeight="1" ht="21.0">
      <c r="J2830" s="17">
        <v>2829.0</v>
      </c>
      <c r="K2830" s="74">
        <v>3.7305979474049E7</v>
      </c>
    </row>
    <row r="2831" customHeight="1" ht="21.0">
      <c r="J2831" s="17">
        <v>2830.0</v>
      </c>
      <c r="K2831" s="74">
        <v>1.63913029670401E7</v>
      </c>
    </row>
    <row r="2832" customHeight="1" ht="21.0">
      <c r="J2832" s="17">
        <v>2831.0</v>
      </c>
      <c r="K2832" s="74">
        <v>5.7846837358728E7</v>
      </c>
    </row>
    <row r="2833" customHeight="1" ht="21.0">
      <c r="J2833" s="17">
        <v>2832.0</v>
      </c>
      <c r="K2833" s="74">
        <v>2.66055651244536E7</v>
      </c>
    </row>
    <row r="2834" customHeight="1" ht="21.0">
      <c r="J2834" s="17">
        <v>2833.0</v>
      </c>
      <c r="K2834" s="74">
        <v>4.87291207172592E7</v>
      </c>
    </row>
    <row r="2835" customHeight="1" ht="21.0">
      <c r="J2835" s="17">
        <v>2834.0</v>
      </c>
      <c r="K2835" s="74">
        <v>8.48495574372397E7</v>
      </c>
    </row>
    <row r="2836" customHeight="1" ht="21.0">
      <c r="J2836" s="17">
        <v>2835.0</v>
      </c>
      <c r="K2836" s="74">
        <v>2267987.56352554</v>
      </c>
    </row>
    <row r="2837" customHeight="1" ht="21.0">
      <c r="J2837" s="17">
        <v>2836.0</v>
      </c>
      <c r="K2837" s="74">
        <v>4356124.76342458</v>
      </c>
    </row>
    <row r="2838" customHeight="1" ht="21.0">
      <c r="J2838" s="17">
        <v>2837.0</v>
      </c>
      <c r="K2838" s="74">
        <v>5.18411370514347E7</v>
      </c>
    </row>
    <row r="2839" customHeight="1" ht="21.0">
      <c r="J2839" s="17">
        <v>2838.0</v>
      </c>
      <c r="K2839" s="74">
        <v>1.34303959217454E7</v>
      </c>
    </row>
    <row r="2840" customHeight="1" ht="21.0">
      <c r="J2840" s="17">
        <v>2839.0</v>
      </c>
      <c r="K2840" s="74">
        <v>1.2207192102572E7</v>
      </c>
    </row>
    <row r="2841" customHeight="1" ht="21.0">
      <c r="J2841" s="17">
        <v>2840.0</v>
      </c>
      <c r="K2841" s="74">
        <v>4.3817972452574E7</v>
      </c>
    </row>
    <row r="2842" customHeight="1" ht="21.0">
      <c r="J2842" s="17">
        <v>2841.0</v>
      </c>
      <c r="K2842" s="74">
        <v>1.4801809192611E7</v>
      </c>
    </row>
    <row r="2843" customHeight="1" ht="21.0">
      <c r="J2843" s="17">
        <v>2842.0</v>
      </c>
      <c r="K2843" s="74">
        <v>4.72024684531745E8</v>
      </c>
    </row>
    <row r="2844" customHeight="1" ht="21.0">
      <c r="J2844" s="17">
        <v>2843.0</v>
      </c>
      <c r="K2844" s="74">
        <v>5.1719725155399E7</v>
      </c>
    </row>
    <row r="2845" customHeight="1" ht="21.0">
      <c r="J2845" s="17">
        <v>2844.0</v>
      </c>
      <c r="K2845" s="74">
        <v>2.90044177270556E7</v>
      </c>
    </row>
    <row r="2846" customHeight="1" ht="21.0">
      <c r="J2846" s="17">
        <v>2845.0</v>
      </c>
      <c r="K2846" s="74">
        <v>9.51976727286255E7</v>
      </c>
    </row>
    <row r="2847" customHeight="1" ht="21.0">
      <c r="J2847" s="17">
        <v>2846.0</v>
      </c>
      <c r="K2847" s="74">
        <v>1.70659167891282E7</v>
      </c>
    </row>
    <row r="2848" customHeight="1" ht="21.0">
      <c r="J2848" s="17">
        <v>2847.0</v>
      </c>
      <c r="K2848" s="74">
        <v>2.65876350441996E7</v>
      </c>
    </row>
    <row r="2849" customHeight="1" ht="21.0">
      <c r="J2849" s="17">
        <v>2848.0</v>
      </c>
      <c r="K2849" s="74">
        <v>3.93643219208124E7</v>
      </c>
    </row>
    <row r="2850" customHeight="1" ht="21.0">
      <c r="J2850" s="17">
        <v>2849.0</v>
      </c>
      <c r="K2850" s="74">
        <v>8.15548773384143E7</v>
      </c>
    </row>
    <row r="2851" customHeight="1" ht="21.0">
      <c r="J2851" s="17">
        <v>2850.0</v>
      </c>
      <c r="K2851" s="74">
        <v>6.51634035888806E7</v>
      </c>
    </row>
    <row r="2852" customHeight="1" ht="21.0">
      <c r="J2852" s="17">
        <v>2851.0</v>
      </c>
      <c r="K2852" s="74">
        <v>1.64095260221032E8</v>
      </c>
    </row>
    <row r="2853" customHeight="1" ht="21.0">
      <c r="J2853" s="17">
        <v>2852.0</v>
      </c>
      <c r="K2853" s="74">
        <v>2.59094741115829E7</v>
      </c>
    </row>
    <row r="2854" customHeight="1" ht="21.0">
      <c r="J2854" s="17">
        <v>2853.0</v>
      </c>
      <c r="K2854" s="74">
        <v>9.9544009995053E7</v>
      </c>
    </row>
    <row r="2855" customHeight="1" ht="21.0">
      <c r="J2855" s="17">
        <v>2854.0</v>
      </c>
      <c r="K2855" s="74">
        <v>6.87008401991081E8</v>
      </c>
    </row>
    <row r="2856" customHeight="1" ht="21.0">
      <c r="J2856" s="17">
        <v>2855.0</v>
      </c>
      <c r="K2856" s="74">
        <v>1.02162756994023E8</v>
      </c>
    </row>
    <row r="2857" customHeight="1" ht="21.0">
      <c r="J2857" s="17">
        <v>2856.0</v>
      </c>
      <c r="K2857" s="74">
        <v>7.62293405532256E7</v>
      </c>
    </row>
    <row r="2858" customHeight="1" ht="21.0">
      <c r="J2858" s="17">
        <v>2857.0</v>
      </c>
      <c r="K2858" s="74">
        <v>1.05617080637633E8</v>
      </c>
    </row>
    <row r="2859" customHeight="1" ht="21.0">
      <c r="J2859" s="17">
        <v>2858.0</v>
      </c>
      <c r="K2859" s="74">
        <v>4.08784953411785E7</v>
      </c>
    </row>
    <row r="2860" customHeight="1" ht="21.0">
      <c r="J2860" s="17">
        <v>2859.0</v>
      </c>
      <c r="K2860" s="74">
        <v>4.38383712662064E7</v>
      </c>
    </row>
    <row r="2861" customHeight="1" ht="21.0">
      <c r="J2861" s="17">
        <v>2860.0</v>
      </c>
      <c r="K2861" s="74">
        <v>1.07434650182566E8</v>
      </c>
    </row>
    <row r="2862" customHeight="1" ht="21.0">
      <c r="J2862" s="17">
        <v>2861.0</v>
      </c>
      <c r="K2862" s="74">
        <v>3892070.43787812</v>
      </c>
    </row>
    <row r="2863" customHeight="1" ht="21.0">
      <c r="J2863" s="17">
        <v>2862.0</v>
      </c>
      <c r="K2863" s="74">
        <v>1.26011255948252E7</v>
      </c>
    </row>
    <row r="2864" customHeight="1" ht="21.0">
      <c r="J2864" s="17">
        <v>2863.0</v>
      </c>
      <c r="K2864" s="74">
        <v>6.28958274566286E7</v>
      </c>
    </row>
    <row r="2865" customHeight="1" ht="21.0">
      <c r="J2865" s="17">
        <v>2864.0</v>
      </c>
      <c r="K2865" s="74">
        <v>4.72030621473215E7</v>
      </c>
    </row>
    <row r="2866" customHeight="1" ht="21.0">
      <c r="J2866" s="17">
        <v>2865.0</v>
      </c>
      <c r="K2866" s="74">
        <v>1.07183146811897E8</v>
      </c>
    </row>
    <row r="2867" customHeight="1" ht="21.0">
      <c r="J2867" s="17">
        <v>2866.0</v>
      </c>
      <c r="K2867" s="74">
        <v>1.9339399503387E8</v>
      </c>
    </row>
    <row r="2868" customHeight="1" ht="21.0">
      <c r="J2868" s="17">
        <v>2867.0</v>
      </c>
      <c r="K2868" s="74">
        <v>2.3049853381548E7</v>
      </c>
    </row>
    <row r="2869" customHeight="1" ht="21.0">
      <c r="J2869" s="17">
        <v>2868.0</v>
      </c>
      <c r="K2869" s="74">
        <v>9722900.97246981</v>
      </c>
    </row>
    <row r="2870" customHeight="1" ht="21.0">
      <c r="J2870" s="17">
        <v>2869.0</v>
      </c>
      <c r="K2870" s="74">
        <v>3.41479482487664E8</v>
      </c>
    </row>
    <row r="2871" customHeight="1" ht="21.0">
      <c r="J2871" s="17">
        <v>2870.0</v>
      </c>
      <c r="K2871" s="74">
        <v>1.28594453776182E7</v>
      </c>
    </row>
    <row r="2872" customHeight="1" ht="21.0">
      <c r="J2872" s="17">
        <v>2871.0</v>
      </c>
      <c r="K2872" s="74">
        <v>1.72152704313573E8</v>
      </c>
    </row>
    <row r="2873" customHeight="1" ht="21.0">
      <c r="J2873" s="17">
        <v>2872.0</v>
      </c>
      <c r="K2873" s="74">
        <v>2.1334766632996E8</v>
      </c>
    </row>
    <row r="2874" customHeight="1" ht="21.0">
      <c r="J2874" s="17">
        <v>2873.0</v>
      </c>
      <c r="K2874" s="74">
        <v>3.6405196175637E7</v>
      </c>
    </row>
    <row r="2875" customHeight="1" ht="21.0">
      <c r="J2875" s="17">
        <v>2874.0</v>
      </c>
      <c r="K2875" s="74">
        <v>5074314.3941432</v>
      </c>
    </row>
    <row r="2876" customHeight="1" ht="21.0">
      <c r="J2876" s="17">
        <v>2875.0</v>
      </c>
      <c r="K2876" s="74">
        <v>7.59248770346736E7</v>
      </c>
    </row>
    <row r="2877" customHeight="1" ht="21.0">
      <c r="J2877" s="17">
        <v>2876.0</v>
      </c>
      <c r="K2877" s="74">
        <v>1.53484434555122E7</v>
      </c>
    </row>
    <row r="2878" customHeight="1" ht="21.0">
      <c r="J2878" s="17">
        <v>2877.0</v>
      </c>
      <c r="K2878" s="74">
        <v>6.38752769349333E7</v>
      </c>
    </row>
    <row r="2879" customHeight="1" ht="21.0">
      <c r="J2879" s="17">
        <v>2878.0</v>
      </c>
      <c r="K2879" s="74">
        <v>1.20995892397227E7</v>
      </c>
    </row>
    <row r="2880" customHeight="1" ht="21.0">
      <c r="J2880" s="17">
        <v>2879.0</v>
      </c>
      <c r="K2880" s="74">
        <v>2.0416972552975E7</v>
      </c>
    </row>
    <row r="2881" customHeight="1" ht="21.0">
      <c r="J2881" s="17">
        <v>2880.0</v>
      </c>
      <c r="K2881" s="74">
        <v>8.07612243967689E8</v>
      </c>
    </row>
    <row r="2882" customHeight="1" ht="21.0">
      <c r="J2882" s="17">
        <v>2881.0</v>
      </c>
      <c r="K2882" s="74">
        <v>3.61698407016961E7</v>
      </c>
    </row>
    <row r="2883" customHeight="1" ht="21.0">
      <c r="J2883" s="17">
        <v>2882.0</v>
      </c>
      <c r="K2883" s="74">
        <v>8115697.61630668</v>
      </c>
    </row>
    <row r="2884" customHeight="1" ht="21.0">
      <c r="J2884" s="17">
        <v>2883.0</v>
      </c>
      <c r="K2884" s="74">
        <v>2.07727219158216E8</v>
      </c>
    </row>
    <row r="2885" customHeight="1" ht="21.0">
      <c r="J2885" s="17">
        <v>2884.0</v>
      </c>
      <c r="K2885" s="74">
        <v>9.69848110840309E7</v>
      </c>
    </row>
    <row r="2886" customHeight="1" ht="21.0">
      <c r="J2886" s="17">
        <v>2885.0</v>
      </c>
      <c r="K2886" s="74">
        <v>6.31616841954309E7</v>
      </c>
    </row>
    <row r="2887" customHeight="1" ht="21.0">
      <c r="J2887" s="17">
        <v>2886.0</v>
      </c>
      <c r="K2887" s="74">
        <v>2.31502394789921E7</v>
      </c>
    </row>
    <row r="2888" customHeight="1" ht="21.0">
      <c r="J2888" s="17">
        <v>2887.0</v>
      </c>
      <c r="K2888" s="74">
        <v>4.41542029496165E7</v>
      </c>
    </row>
    <row r="2889" customHeight="1" ht="21.0">
      <c r="J2889" s="17">
        <v>2888.0</v>
      </c>
      <c r="K2889" s="74">
        <v>6.12457909165741E7</v>
      </c>
    </row>
    <row r="2890" customHeight="1" ht="21.0">
      <c r="J2890" s="17">
        <v>2889.0</v>
      </c>
      <c r="K2890" s="74">
        <v>3.04532304403575E8</v>
      </c>
    </row>
    <row r="2891" customHeight="1" ht="21.0">
      <c r="J2891" s="17">
        <v>2890.0</v>
      </c>
      <c r="K2891" s="74">
        <v>1.15902537857872E7</v>
      </c>
    </row>
    <row r="2892" customHeight="1" ht="21.0">
      <c r="J2892" s="17">
        <v>2891.0</v>
      </c>
      <c r="K2892" s="74">
        <v>2.67401113206521E7</v>
      </c>
    </row>
    <row r="2893" customHeight="1" ht="21.0">
      <c r="J2893" s="17">
        <v>2892.0</v>
      </c>
      <c r="K2893" s="74">
        <v>3.78811454559314E7</v>
      </c>
    </row>
    <row r="2894" customHeight="1" ht="21.0">
      <c r="J2894" s="17">
        <v>2893.0</v>
      </c>
      <c r="K2894" s="74">
        <v>2.99756855548013E7</v>
      </c>
    </row>
    <row r="2895" customHeight="1" ht="21.0">
      <c r="J2895" s="17">
        <v>2894.0</v>
      </c>
      <c r="K2895" s="74">
        <v>1.17258829841804E8</v>
      </c>
    </row>
    <row r="2896" customHeight="1" ht="21.0">
      <c r="J2896" s="17">
        <v>2895.0</v>
      </c>
      <c r="K2896" s="74">
        <v>1.54283104377262E7</v>
      </c>
    </row>
    <row r="2897" customHeight="1" ht="21.0">
      <c r="J2897" s="17">
        <v>2896.0</v>
      </c>
      <c r="K2897" s="74">
        <v>1.52423475872166E7</v>
      </c>
    </row>
    <row r="2898" customHeight="1" ht="21.0">
      <c r="J2898" s="17">
        <v>2897.0</v>
      </c>
      <c r="K2898" s="74">
        <v>1.10493246379162E7</v>
      </c>
    </row>
    <row r="2899" customHeight="1" ht="21.0">
      <c r="J2899" s="17">
        <v>2898.0</v>
      </c>
      <c r="K2899" s="74">
        <v>5470085.24156042</v>
      </c>
    </row>
    <row r="2900" customHeight="1" ht="21.0">
      <c r="J2900" s="17">
        <v>2899.0</v>
      </c>
      <c r="K2900" s="74">
        <v>1.03146430235587E7</v>
      </c>
    </row>
    <row r="2901" customHeight="1" ht="21.0">
      <c r="J2901" s="17">
        <v>2900.0</v>
      </c>
      <c r="K2901" s="74">
        <v>8758484.84044627</v>
      </c>
    </row>
    <row r="2902" customHeight="1" ht="21.0">
      <c r="J2902" s="17">
        <v>2901.0</v>
      </c>
      <c r="K2902" s="74">
        <v>1.20911130999191E8</v>
      </c>
    </row>
    <row r="2903" customHeight="1" ht="21.0">
      <c r="J2903" s="17">
        <v>2902.0</v>
      </c>
      <c r="K2903" s="74">
        <v>1.90485111827102E7</v>
      </c>
    </row>
    <row r="2904" customHeight="1" ht="21.0">
      <c r="J2904" s="17">
        <v>2903.0</v>
      </c>
      <c r="K2904" s="74">
        <v>2.49721955241444E7</v>
      </c>
    </row>
    <row r="2905" customHeight="1" ht="21.0">
      <c r="J2905" s="17">
        <v>2904.0</v>
      </c>
      <c r="K2905" s="74">
        <v>2.60946642197273E8</v>
      </c>
    </row>
    <row r="2906" customHeight="1" ht="21.0">
      <c r="J2906" s="17">
        <v>2905.0</v>
      </c>
      <c r="K2906" s="74">
        <v>4.6369909126155E7</v>
      </c>
    </row>
    <row r="2907" customHeight="1" ht="21.0">
      <c r="J2907" s="17">
        <v>2906.0</v>
      </c>
      <c r="K2907" s="74">
        <v>3.25743271658876E7</v>
      </c>
    </row>
    <row r="2908" customHeight="1" ht="21.0">
      <c r="J2908" s="17">
        <v>2907.0</v>
      </c>
      <c r="K2908" s="74">
        <v>5140946.9988857</v>
      </c>
    </row>
    <row r="2909" customHeight="1" ht="21.0">
      <c r="J2909" s="17">
        <v>2908.0</v>
      </c>
      <c r="K2909" s="74">
        <v>1.66354156136881E8</v>
      </c>
    </row>
    <row r="2910" customHeight="1" ht="21.0">
      <c r="J2910" s="17">
        <v>2909.0</v>
      </c>
      <c r="K2910" s="74">
        <v>8.56518306613373E7</v>
      </c>
    </row>
    <row r="2911" customHeight="1" ht="21.0">
      <c r="J2911" s="17">
        <v>2910.0</v>
      </c>
      <c r="K2911" s="74">
        <v>7.78438216345195E7</v>
      </c>
    </row>
    <row r="2912" customHeight="1" ht="21.0">
      <c r="J2912" s="17">
        <v>2911.0</v>
      </c>
      <c r="K2912" s="74">
        <v>1.15727512473849E7</v>
      </c>
    </row>
    <row r="2913" customHeight="1" ht="21.0">
      <c r="J2913" s="17">
        <v>2912.0</v>
      </c>
      <c r="K2913" s="74">
        <v>1.5129481755254E7</v>
      </c>
    </row>
    <row r="2914" customHeight="1" ht="21.0">
      <c r="J2914" s="17">
        <v>2913.0</v>
      </c>
      <c r="K2914" s="74">
        <v>8201421.76502804</v>
      </c>
    </row>
    <row r="2915" customHeight="1" ht="21.0">
      <c r="J2915" s="17">
        <v>2914.0</v>
      </c>
      <c r="K2915" s="74">
        <v>6735039.67622479</v>
      </c>
    </row>
    <row r="2916" customHeight="1" ht="21.0">
      <c r="J2916" s="17">
        <v>2915.0</v>
      </c>
      <c r="K2916" s="74">
        <v>6146392.37721816</v>
      </c>
    </row>
    <row r="2917" customHeight="1" ht="21.0">
      <c r="J2917" s="17">
        <v>2916.0</v>
      </c>
      <c r="K2917" s="74">
        <v>1.30983945442762E7</v>
      </c>
    </row>
    <row r="2918" customHeight="1" ht="21.0">
      <c r="J2918" s="17">
        <v>2917.0</v>
      </c>
      <c r="K2918" s="74">
        <v>1.21765785540506E7</v>
      </c>
    </row>
    <row r="2919" customHeight="1" ht="21.0">
      <c r="J2919" s="17">
        <v>2918.0</v>
      </c>
      <c r="K2919" s="74">
        <v>6799725.40215956</v>
      </c>
    </row>
    <row r="2920" customHeight="1" ht="21.0">
      <c r="J2920" s="17">
        <v>2919.0</v>
      </c>
      <c r="K2920" s="74">
        <v>2.42355516166791E7</v>
      </c>
    </row>
    <row r="2921" customHeight="1" ht="21.0">
      <c r="J2921" s="17">
        <v>2920.0</v>
      </c>
      <c r="K2921" s="74">
        <v>3840998.0918234</v>
      </c>
    </row>
    <row r="2922" customHeight="1" ht="21.0">
      <c r="J2922" s="17">
        <v>2921.0</v>
      </c>
      <c r="K2922" s="74">
        <v>4.40781828283826E7</v>
      </c>
    </row>
    <row r="2923" customHeight="1" ht="21.0">
      <c r="J2923" s="17">
        <v>2922.0</v>
      </c>
      <c r="K2923" s="74">
        <v>6438123.09224288</v>
      </c>
    </row>
    <row r="2924" customHeight="1" ht="21.0">
      <c r="J2924" s="17">
        <v>2923.0</v>
      </c>
      <c r="K2924" s="74">
        <v>3.7593336398957E7</v>
      </c>
    </row>
    <row r="2925" customHeight="1" ht="21.0">
      <c r="J2925" s="17">
        <v>2924.0</v>
      </c>
      <c r="K2925" s="74">
        <v>2.26644694761194E7</v>
      </c>
    </row>
    <row r="2926" customHeight="1" ht="21.0">
      <c r="J2926" s="17">
        <v>2925.0</v>
      </c>
      <c r="K2926" s="74">
        <v>5.78076033734202E7</v>
      </c>
    </row>
    <row r="2927" customHeight="1" ht="21.0">
      <c r="J2927" s="17">
        <v>2926.0</v>
      </c>
      <c r="K2927" s="74">
        <v>1.85452213836362E7</v>
      </c>
    </row>
    <row r="2928" customHeight="1" ht="21.0">
      <c r="J2928" s="17">
        <v>2927.0</v>
      </c>
      <c r="K2928" s="74">
        <v>2.20251756025304E8</v>
      </c>
    </row>
    <row r="2929" customHeight="1" ht="21.0">
      <c r="J2929" s="17">
        <v>2928.0</v>
      </c>
      <c r="K2929" s="74">
        <v>2.17431020882147E7</v>
      </c>
    </row>
    <row r="2930" customHeight="1" ht="21.0">
      <c r="J2930" s="17">
        <v>2929.0</v>
      </c>
      <c r="K2930" s="74">
        <v>5.56864100376033E7</v>
      </c>
    </row>
    <row r="2931" customHeight="1" ht="21.0">
      <c r="J2931" s="17">
        <v>2930.0</v>
      </c>
      <c r="K2931" s="74">
        <v>5567350.69346818</v>
      </c>
    </row>
    <row r="2932" customHeight="1" ht="21.0">
      <c r="J2932" s="17">
        <v>2931.0</v>
      </c>
      <c r="K2932" s="74">
        <v>2.24996215458682E8</v>
      </c>
    </row>
    <row r="2933" customHeight="1" ht="21.0">
      <c r="J2933" s="17">
        <v>2932.0</v>
      </c>
      <c r="K2933" s="74">
        <v>4.28760191184878E7</v>
      </c>
    </row>
    <row r="2934" customHeight="1" ht="21.0">
      <c r="J2934" s="17">
        <v>2933.0</v>
      </c>
      <c r="K2934" s="74">
        <v>4.43621185492513E7</v>
      </c>
    </row>
    <row r="2935" customHeight="1" ht="21.0">
      <c r="J2935" s="17">
        <v>2934.0</v>
      </c>
      <c r="K2935" s="74">
        <v>3466020.5162485</v>
      </c>
    </row>
    <row r="2936" customHeight="1" ht="21.0">
      <c r="J2936" s="17">
        <v>2935.0</v>
      </c>
      <c r="K2936" s="74">
        <v>1.5520212721179E8</v>
      </c>
    </row>
    <row r="2937" customHeight="1" ht="21.0">
      <c r="J2937" s="17">
        <v>2936.0</v>
      </c>
      <c r="K2937" s="74">
        <v>2.55927629496196E7</v>
      </c>
    </row>
    <row r="2938" customHeight="1" ht="21.0">
      <c r="J2938" s="17">
        <v>2937.0</v>
      </c>
      <c r="K2938" s="74">
        <v>7697262.94243128</v>
      </c>
    </row>
    <row r="2939" customHeight="1" ht="21.0">
      <c r="J2939" s="17">
        <v>2938.0</v>
      </c>
      <c r="K2939" s="74">
        <v>4.84187436975229E7</v>
      </c>
    </row>
    <row r="2940" customHeight="1" ht="21.0">
      <c r="J2940" s="17">
        <v>2939.0</v>
      </c>
      <c r="K2940" s="74">
        <v>1.63702247102074E7</v>
      </c>
    </row>
    <row r="2941" customHeight="1" ht="21.0">
      <c r="J2941" s="17">
        <v>2940.0</v>
      </c>
      <c r="K2941" s="74">
        <v>2756373.88660149</v>
      </c>
    </row>
    <row r="2942" customHeight="1" ht="21.0">
      <c r="J2942" s="17">
        <v>2941.0</v>
      </c>
      <c r="K2942" s="74">
        <v>6.19560707326849E7</v>
      </c>
    </row>
    <row r="2943" customHeight="1" ht="21.0">
      <c r="J2943" s="17">
        <v>2942.0</v>
      </c>
      <c r="K2943" s="74">
        <v>3.7466951659908E7</v>
      </c>
    </row>
    <row r="2944" customHeight="1" ht="21.0">
      <c r="J2944" s="17">
        <v>2943.0</v>
      </c>
      <c r="K2944" s="74">
        <v>6.91380437542871E7</v>
      </c>
    </row>
    <row r="2945" customHeight="1" ht="21.0">
      <c r="J2945" s="17">
        <v>2944.0</v>
      </c>
      <c r="K2945" s="74">
        <v>1.88932625448949E7</v>
      </c>
    </row>
    <row r="2946" customHeight="1" ht="21.0">
      <c r="J2946" s="17">
        <v>2945.0</v>
      </c>
      <c r="K2946" s="74">
        <v>3766282.52144459</v>
      </c>
    </row>
    <row r="2947" customHeight="1" ht="21.0">
      <c r="J2947" s="17">
        <v>2946.0</v>
      </c>
      <c r="K2947" s="74">
        <v>1.31869929256902E7</v>
      </c>
    </row>
    <row r="2948" customHeight="1" ht="21.0">
      <c r="J2948" s="17">
        <v>2947.0</v>
      </c>
      <c r="K2948" s="74">
        <v>3.20754502412253E7</v>
      </c>
    </row>
    <row r="2949" customHeight="1" ht="21.0">
      <c r="J2949" s="17">
        <v>2948.0</v>
      </c>
      <c r="K2949" s="74">
        <v>8.49517040901939E7</v>
      </c>
    </row>
    <row r="2950" customHeight="1" ht="21.0">
      <c r="J2950" s="17">
        <v>2949.0</v>
      </c>
      <c r="K2950" s="74">
        <v>2.21786177605083E7</v>
      </c>
    </row>
    <row r="2951" customHeight="1" ht="21.0">
      <c r="J2951" s="17">
        <v>2950.0</v>
      </c>
      <c r="K2951" s="74">
        <v>1.36948882840264E8</v>
      </c>
    </row>
    <row r="2952" customHeight="1" ht="21.0">
      <c r="J2952" s="17">
        <v>2951.0</v>
      </c>
      <c r="K2952" s="74">
        <v>6.61710874746634E7</v>
      </c>
    </row>
    <row r="2953" customHeight="1" ht="21.0">
      <c r="J2953" s="17">
        <v>2952.0</v>
      </c>
      <c r="K2953" s="74">
        <v>1.60343963572843E7</v>
      </c>
    </row>
    <row r="2954" customHeight="1" ht="21.0">
      <c r="J2954" s="17">
        <v>2953.0</v>
      </c>
      <c r="K2954" s="74">
        <v>2.5949869547587E7</v>
      </c>
    </row>
    <row r="2955" customHeight="1" ht="21.0">
      <c r="J2955" s="17">
        <v>2954.0</v>
      </c>
      <c r="K2955" s="74">
        <v>6128302.94024411</v>
      </c>
    </row>
    <row r="2956" customHeight="1" ht="21.0">
      <c r="J2956" s="17">
        <v>2955.0</v>
      </c>
      <c r="K2956" s="74">
        <v>7.18783531912559E7</v>
      </c>
    </row>
    <row r="2957" customHeight="1" ht="21.0">
      <c r="J2957" s="17">
        <v>2956.0</v>
      </c>
      <c r="K2957" s="74">
        <v>8.70996763730928E7</v>
      </c>
    </row>
    <row r="2958" customHeight="1" ht="21.0">
      <c r="J2958" s="17">
        <v>2957.0</v>
      </c>
      <c r="K2958" s="74">
        <v>2.95838688814689E7</v>
      </c>
    </row>
    <row r="2959" customHeight="1" ht="21.0">
      <c r="J2959" s="17">
        <v>2958.0</v>
      </c>
      <c r="K2959" s="74">
        <v>4.67197027572962E7</v>
      </c>
    </row>
    <row r="2960" customHeight="1" ht="21.0">
      <c r="J2960" s="17">
        <v>2959.0</v>
      </c>
      <c r="K2960" s="74">
        <v>3.03551143091749E7</v>
      </c>
    </row>
    <row r="2961" customHeight="1" ht="21.0">
      <c r="J2961" s="17">
        <v>2960.0</v>
      </c>
      <c r="K2961" s="74">
        <v>3.55173633687496E7</v>
      </c>
    </row>
    <row r="2962" customHeight="1" ht="21.0">
      <c r="J2962" s="17">
        <v>2961.0</v>
      </c>
      <c r="K2962" s="74">
        <v>2.98188802010873E7</v>
      </c>
    </row>
    <row r="2963" customHeight="1" ht="21.0">
      <c r="J2963" s="17">
        <v>2962.0</v>
      </c>
      <c r="K2963" s="74">
        <v>4626466.3297092</v>
      </c>
    </row>
    <row r="2964" customHeight="1" ht="21.0">
      <c r="J2964" s="17">
        <v>2963.0</v>
      </c>
      <c r="K2964" s="74">
        <v>9.59050538377997E7</v>
      </c>
    </row>
    <row r="2965" customHeight="1" ht="21.0">
      <c r="J2965" s="17">
        <v>2964.0</v>
      </c>
      <c r="K2965" s="74">
        <v>9.05348343965642E7</v>
      </c>
    </row>
    <row r="2966" customHeight="1" ht="21.0">
      <c r="J2966" s="17">
        <v>2965.0</v>
      </c>
      <c r="K2966" s="74">
        <v>1.0372217789773E8</v>
      </c>
    </row>
    <row r="2967" customHeight="1" ht="21.0">
      <c r="J2967" s="17">
        <v>2966.0</v>
      </c>
      <c r="K2967" s="74">
        <v>6669816.06276561</v>
      </c>
    </row>
    <row r="2968" customHeight="1" ht="21.0">
      <c r="J2968" s="17">
        <v>2967.0</v>
      </c>
      <c r="K2968" s="74">
        <v>1.79142042349542E7</v>
      </c>
    </row>
    <row r="2969" customHeight="1" ht="21.0">
      <c r="J2969" s="17">
        <v>2968.0</v>
      </c>
      <c r="K2969" s="74">
        <v>9380966.27871847</v>
      </c>
    </row>
    <row r="2970" customHeight="1" ht="21.0">
      <c r="J2970" s="17">
        <v>2969.0</v>
      </c>
      <c r="K2970" s="74">
        <v>4.46798495557557E7</v>
      </c>
    </row>
    <row r="2971" customHeight="1" ht="21.0">
      <c r="J2971" s="17">
        <v>2970.0</v>
      </c>
      <c r="K2971" s="74">
        <v>1.10711195068013E7</v>
      </c>
    </row>
    <row r="2972" customHeight="1" ht="21.0">
      <c r="J2972" s="17">
        <v>2971.0</v>
      </c>
      <c r="K2972" s="74">
        <v>1.23656812677291E7</v>
      </c>
    </row>
    <row r="2973" customHeight="1" ht="21.0">
      <c r="J2973" s="17">
        <v>2972.0</v>
      </c>
      <c r="K2973" s="74">
        <v>3.62784236616176E7</v>
      </c>
    </row>
    <row r="2974" customHeight="1" ht="21.0">
      <c r="J2974" s="17">
        <v>2973.0</v>
      </c>
      <c r="K2974" s="74">
        <v>3437697.12371354</v>
      </c>
    </row>
    <row r="2975" customHeight="1" ht="21.0">
      <c r="J2975" s="17">
        <v>2974.0</v>
      </c>
      <c r="K2975" s="74">
        <v>1.28337227067822E8</v>
      </c>
    </row>
    <row r="2976" customHeight="1" ht="21.0">
      <c r="J2976" s="17">
        <v>2975.0</v>
      </c>
      <c r="K2976" s="74">
        <v>1.2777200334392E8</v>
      </c>
    </row>
    <row r="2977" customHeight="1" ht="21.0">
      <c r="J2977" s="17">
        <v>2976.0</v>
      </c>
      <c r="K2977" s="74">
        <v>3.7981290011289E7</v>
      </c>
    </row>
    <row r="2978" customHeight="1" ht="21.0">
      <c r="J2978" s="17">
        <v>2977.0</v>
      </c>
      <c r="K2978" s="74">
        <v>3.77789611948632E7</v>
      </c>
    </row>
    <row r="2979" customHeight="1" ht="21.0">
      <c r="J2979" s="17">
        <v>2978.0</v>
      </c>
      <c r="K2979" s="74">
        <v>1.72871605988737E7</v>
      </c>
    </row>
    <row r="2980" customHeight="1" ht="21.0">
      <c r="J2980" s="17">
        <v>2979.0</v>
      </c>
      <c r="K2980" s="74">
        <v>4.43036866145722E7</v>
      </c>
    </row>
    <row r="2981" customHeight="1" ht="21.0">
      <c r="J2981" s="17">
        <v>2980.0</v>
      </c>
      <c r="K2981" s="74">
        <v>2.43297090501074E8</v>
      </c>
    </row>
    <row r="2982" customHeight="1" ht="21.0">
      <c r="J2982" s="17">
        <v>2981.0</v>
      </c>
      <c r="K2982" s="74">
        <v>2.67685626067973E7</v>
      </c>
    </row>
    <row r="2983" customHeight="1" ht="21.0">
      <c r="J2983" s="17">
        <v>2982.0</v>
      </c>
      <c r="K2983" s="74">
        <v>1.31682262453648E8</v>
      </c>
    </row>
    <row r="2984" customHeight="1" ht="21.0">
      <c r="J2984" s="17">
        <v>2983.0</v>
      </c>
      <c r="K2984" s="74">
        <v>1.0196382836235E8</v>
      </c>
    </row>
    <row r="2985" customHeight="1" ht="21.0">
      <c r="J2985" s="17">
        <v>2984.0</v>
      </c>
      <c r="K2985" s="74">
        <v>2.169115691055E7</v>
      </c>
    </row>
    <row r="2986" customHeight="1" ht="21.0">
      <c r="J2986" s="17">
        <v>2985.0</v>
      </c>
      <c r="K2986" s="74">
        <v>1.35756636334139E7</v>
      </c>
    </row>
    <row r="2987" customHeight="1" ht="21.0">
      <c r="J2987" s="17">
        <v>2986.0</v>
      </c>
      <c r="K2987" s="74">
        <v>1.80989252133498E8</v>
      </c>
    </row>
    <row r="2988" customHeight="1" ht="21.0">
      <c r="J2988" s="17">
        <v>2987.0</v>
      </c>
      <c r="K2988" s="74">
        <v>8.09413993020713E7</v>
      </c>
    </row>
    <row r="2989" customHeight="1" ht="21.0">
      <c r="J2989" s="17">
        <v>2988.0</v>
      </c>
      <c r="K2989" s="74">
        <v>7591110.5045034</v>
      </c>
    </row>
    <row r="2990" customHeight="1" ht="21.0">
      <c r="J2990" s="17">
        <v>2989.0</v>
      </c>
      <c r="K2990" s="74">
        <v>2.47552938681125E7</v>
      </c>
    </row>
    <row r="2991" customHeight="1" ht="21.0">
      <c r="J2991" s="17">
        <v>2990.0</v>
      </c>
      <c r="K2991" s="74">
        <v>1.30165681547927E7</v>
      </c>
    </row>
    <row r="2992" customHeight="1" ht="21.0">
      <c r="J2992" s="17">
        <v>2991.0</v>
      </c>
      <c r="K2992" s="74">
        <v>5.6011211418853E7</v>
      </c>
    </row>
    <row r="2993" customHeight="1" ht="21.0">
      <c r="J2993" s="17">
        <v>2992.0</v>
      </c>
      <c r="K2993" s="74">
        <v>1.64042547732122E8</v>
      </c>
    </row>
    <row r="2994" customHeight="1" ht="21.0">
      <c r="J2994" s="17">
        <v>2993.0</v>
      </c>
      <c r="K2994" s="74">
        <v>2.38950399234195E7</v>
      </c>
    </row>
    <row r="2995" customHeight="1" ht="21.0">
      <c r="J2995" s="17">
        <v>2994.0</v>
      </c>
      <c r="K2995" s="74">
        <v>2.03366249929152E7</v>
      </c>
    </row>
    <row r="2996" customHeight="1" ht="21.0">
      <c r="J2996" s="17">
        <v>2995.0</v>
      </c>
      <c r="K2996" s="74">
        <v>8217241.52637845</v>
      </c>
    </row>
    <row r="2997" customHeight="1" ht="21.0">
      <c r="J2997" s="17">
        <v>2996.0</v>
      </c>
      <c r="K2997" s="74">
        <v>2.91402588401622E7</v>
      </c>
    </row>
    <row r="2998" customHeight="1" ht="21.0">
      <c r="J2998" s="17">
        <v>2997.0</v>
      </c>
      <c r="K2998" s="74">
        <v>7699359.74359749</v>
      </c>
    </row>
    <row r="2999" customHeight="1" ht="21.0">
      <c r="J2999" s="17">
        <v>2998.0</v>
      </c>
      <c r="K2999" s="74">
        <v>7.1338418792939E7</v>
      </c>
    </row>
    <row r="3000" customHeight="1" ht="21.0">
      <c r="J3000" s="17">
        <v>2999.0</v>
      </c>
      <c r="K3000" s="74">
        <v>1.64464837278686E7</v>
      </c>
    </row>
    <row r="3001" customHeight="1" ht="21.0">
      <c r="J3001" s="17">
        <v>3000.0</v>
      </c>
      <c r="K3001" s="74">
        <v>2.10387790385903E7</v>
      </c>
    </row>
    <row r="3002" customHeight="1" ht="21.0">
      <c r="J3002" s="17">
        <v>3001.0</v>
      </c>
      <c r="K3002" s="74">
        <v>2.88028615123875E7</v>
      </c>
    </row>
    <row r="3003" customHeight="1" ht="21.0">
      <c r="J3003" s="17">
        <v>3002.0</v>
      </c>
      <c r="K3003" s="74">
        <v>1.99525733399251E8</v>
      </c>
    </row>
    <row r="3004" customHeight="1" ht="21.0">
      <c r="J3004" s="17">
        <v>3003.0</v>
      </c>
      <c r="K3004" s="74">
        <v>9933568.13151498</v>
      </c>
    </row>
    <row r="3005" customHeight="1" ht="21.0">
      <c r="J3005" s="17">
        <v>3004.0</v>
      </c>
      <c r="K3005" s="74">
        <v>1.23262425528532E7</v>
      </c>
    </row>
    <row r="3006" customHeight="1" ht="21.0">
      <c r="J3006" s="17">
        <v>3005.0</v>
      </c>
      <c r="K3006" s="74">
        <v>1.69352553676081E7</v>
      </c>
    </row>
    <row r="3007" customHeight="1" ht="21.0">
      <c r="J3007" s="17">
        <v>3006.0</v>
      </c>
      <c r="K3007" s="74">
        <v>3.21322494753189E7</v>
      </c>
    </row>
    <row r="3008" customHeight="1" ht="21.0">
      <c r="J3008" s="17">
        <v>3007.0</v>
      </c>
      <c r="K3008" s="74">
        <v>2.3835419007727E7</v>
      </c>
    </row>
    <row r="3009" customHeight="1" ht="21.0">
      <c r="J3009" s="17">
        <v>3008.0</v>
      </c>
      <c r="K3009" s="74">
        <v>3.77695049181472E7</v>
      </c>
    </row>
    <row r="3010" customHeight="1" ht="21.0">
      <c r="J3010" s="17">
        <v>3009.0</v>
      </c>
      <c r="K3010" s="74">
        <v>5.56538445503711E7</v>
      </c>
    </row>
    <row r="3011" customHeight="1" ht="21.0">
      <c r="J3011" s="17">
        <v>3010.0</v>
      </c>
      <c r="K3011" s="74">
        <v>5.31872035272141E7</v>
      </c>
    </row>
    <row r="3012" customHeight="1" ht="21.0">
      <c r="J3012" s="17">
        <v>3011.0</v>
      </c>
      <c r="K3012" s="74">
        <v>1.51789635726811E7</v>
      </c>
    </row>
    <row r="3013" customHeight="1" ht="21.0">
      <c r="J3013" s="17">
        <v>3012.0</v>
      </c>
      <c r="K3013" s="74">
        <v>1.4520515115653E7</v>
      </c>
    </row>
    <row r="3014" customHeight="1" ht="21.0">
      <c r="J3014" s="17">
        <v>3013.0</v>
      </c>
      <c r="K3014" s="74">
        <v>5440567.83396364</v>
      </c>
    </row>
    <row r="3015" customHeight="1" ht="21.0">
      <c r="J3015" s="17">
        <v>3014.0</v>
      </c>
      <c r="K3015" s="74">
        <v>8.96683634490171E7</v>
      </c>
    </row>
    <row r="3016" customHeight="1" ht="21.0">
      <c r="J3016" s="17">
        <v>3015.0</v>
      </c>
      <c r="K3016" s="74">
        <v>2834178.49772064</v>
      </c>
    </row>
    <row r="3017" customHeight="1" ht="21.0">
      <c r="J3017" s="17">
        <v>3016.0</v>
      </c>
      <c r="K3017" s="74">
        <v>2.78542320588639E7</v>
      </c>
    </row>
    <row r="3018" customHeight="1" ht="21.0">
      <c r="J3018" s="17">
        <v>3017.0</v>
      </c>
      <c r="K3018" s="74">
        <v>3374889.89892197</v>
      </c>
    </row>
    <row r="3019" customHeight="1" ht="21.0">
      <c r="J3019" s="17">
        <v>3018.0</v>
      </c>
      <c r="K3019" s="74">
        <v>8930412.82243237</v>
      </c>
    </row>
    <row r="3020" customHeight="1" ht="21.0">
      <c r="J3020" s="17">
        <v>3019.0</v>
      </c>
      <c r="K3020" s="74">
        <v>2.07479537503658E8</v>
      </c>
    </row>
    <row r="3021" customHeight="1" ht="21.0">
      <c r="J3021" s="17">
        <v>3020.0</v>
      </c>
      <c r="K3021" s="74">
        <v>7.74517957451464E7</v>
      </c>
    </row>
    <row r="3022" customHeight="1" ht="21.0">
      <c r="J3022" s="17">
        <v>3021.0</v>
      </c>
      <c r="K3022" s="74">
        <v>2.20869450639786E7</v>
      </c>
    </row>
    <row r="3023" customHeight="1" ht="21.0">
      <c r="J3023" s="17">
        <v>3022.0</v>
      </c>
      <c r="K3023" s="74">
        <v>5.2332943022648E7</v>
      </c>
    </row>
    <row r="3024" customHeight="1" ht="21.0">
      <c r="J3024" s="17">
        <v>3023.0</v>
      </c>
      <c r="K3024" s="74">
        <v>5.05304591643411E7</v>
      </c>
    </row>
    <row r="3025" customHeight="1" ht="21.0">
      <c r="J3025" s="17">
        <v>3024.0</v>
      </c>
      <c r="K3025" s="74">
        <v>9.96004334855186E7</v>
      </c>
    </row>
    <row r="3026" customHeight="1" ht="21.0">
      <c r="J3026" s="17">
        <v>3025.0</v>
      </c>
      <c r="K3026" s="74">
        <v>1.22249652700437E8</v>
      </c>
    </row>
    <row r="3027" customHeight="1" ht="21.0">
      <c r="J3027" s="17">
        <v>3026.0</v>
      </c>
      <c r="K3027" s="74">
        <v>3723916.856924</v>
      </c>
    </row>
    <row r="3028" customHeight="1" ht="21.0">
      <c r="J3028" s="17">
        <v>3027.0</v>
      </c>
      <c r="K3028" s="74">
        <v>1.79054704094911E7</v>
      </c>
    </row>
    <row r="3029" customHeight="1" ht="21.0">
      <c r="J3029" s="17">
        <v>3028.0</v>
      </c>
      <c r="K3029" s="74">
        <v>8.82555226214884E7</v>
      </c>
    </row>
    <row r="3030" customHeight="1" ht="21.0">
      <c r="J3030" s="17">
        <v>3029.0</v>
      </c>
      <c r="K3030" s="74">
        <v>2.0553395600731E8</v>
      </c>
    </row>
    <row r="3031" customHeight="1" ht="21.0">
      <c r="J3031" s="17">
        <v>3030.0</v>
      </c>
      <c r="K3031" s="74">
        <v>5847897.5977139</v>
      </c>
    </row>
    <row r="3032" customHeight="1" ht="21.0">
      <c r="J3032" s="17">
        <v>3031.0</v>
      </c>
      <c r="K3032" s="74">
        <v>1.03647176054914E7</v>
      </c>
    </row>
    <row r="3033" customHeight="1" ht="21.0">
      <c r="J3033" s="17">
        <v>3032.0</v>
      </c>
      <c r="K3033" s="74">
        <v>1.07647796309319E7</v>
      </c>
    </row>
    <row r="3034" customHeight="1" ht="21.0">
      <c r="J3034" s="17">
        <v>3033.0</v>
      </c>
      <c r="K3034" s="74">
        <v>1.00431602869316E7</v>
      </c>
    </row>
    <row r="3035" customHeight="1" ht="21.0">
      <c r="J3035" s="17">
        <v>3034.0</v>
      </c>
      <c r="K3035" s="74">
        <v>2.3267853658208E7</v>
      </c>
    </row>
    <row r="3036" customHeight="1" ht="21.0">
      <c r="J3036" s="17">
        <v>3035.0</v>
      </c>
      <c r="K3036" s="74">
        <v>2.23146935397055E7</v>
      </c>
    </row>
    <row r="3037" customHeight="1" ht="21.0">
      <c r="J3037" s="17">
        <v>3036.0</v>
      </c>
      <c r="K3037" s="74">
        <v>8300102.97388471</v>
      </c>
    </row>
    <row r="3038" customHeight="1" ht="21.0">
      <c r="J3038" s="17">
        <v>3037.0</v>
      </c>
      <c r="K3038" s="74">
        <v>1.45157816961519E7</v>
      </c>
    </row>
    <row r="3039" customHeight="1" ht="21.0">
      <c r="J3039" s="17">
        <v>3038.0</v>
      </c>
      <c r="K3039" s="74">
        <v>4.52117672149545E7</v>
      </c>
    </row>
    <row r="3040" customHeight="1" ht="21.0">
      <c r="J3040" s="17">
        <v>3039.0</v>
      </c>
      <c r="K3040" s="74">
        <v>1.24654571143871E7</v>
      </c>
    </row>
    <row r="3041" customHeight="1" ht="21.0">
      <c r="J3041" s="17">
        <v>3040.0</v>
      </c>
      <c r="K3041" s="74">
        <v>1.43798034551103E8</v>
      </c>
    </row>
    <row r="3042" customHeight="1" ht="21.0">
      <c r="J3042" s="17">
        <v>3041.0</v>
      </c>
      <c r="K3042" s="74">
        <v>1.91972746120668E8</v>
      </c>
    </row>
    <row r="3043" customHeight="1" ht="21.0">
      <c r="J3043" s="17">
        <v>3042.0</v>
      </c>
      <c r="K3043" s="74">
        <v>9.7627370467473E7</v>
      </c>
    </row>
    <row r="3044" customHeight="1" ht="21.0">
      <c r="J3044" s="17">
        <v>3043.0</v>
      </c>
      <c r="K3044" s="74">
        <v>2.76421003048591E7</v>
      </c>
    </row>
    <row r="3045" customHeight="1" ht="21.0">
      <c r="J3045" s="17">
        <v>3044.0</v>
      </c>
      <c r="K3045" s="74">
        <v>4.0153482795961E7</v>
      </c>
    </row>
    <row r="3046" customHeight="1" ht="21.0">
      <c r="J3046" s="17">
        <v>3045.0</v>
      </c>
      <c r="K3046" s="74">
        <v>8.71961193661526E7</v>
      </c>
    </row>
    <row r="3047" customHeight="1" ht="21.0">
      <c r="J3047" s="17">
        <v>3046.0</v>
      </c>
      <c r="K3047" s="74">
        <v>2.33329962015233E7</v>
      </c>
    </row>
    <row r="3048" customHeight="1" ht="21.0">
      <c r="J3048" s="17">
        <v>3047.0</v>
      </c>
      <c r="K3048" s="74">
        <v>9.198338083757E7</v>
      </c>
    </row>
    <row r="3049" customHeight="1" ht="21.0">
      <c r="J3049" s="17">
        <v>3048.0</v>
      </c>
      <c r="K3049" s="74">
        <v>1.80508268368132E7</v>
      </c>
    </row>
    <row r="3050" customHeight="1" ht="21.0">
      <c r="J3050" s="17">
        <v>3049.0</v>
      </c>
      <c r="K3050" s="74">
        <v>2.43172772590175E7</v>
      </c>
    </row>
    <row r="3051" customHeight="1" ht="21.0">
      <c r="J3051" s="17">
        <v>3050.0</v>
      </c>
      <c r="K3051" s="74">
        <v>2.09777842329251E7</v>
      </c>
    </row>
    <row r="3052" customHeight="1" ht="21.0">
      <c r="J3052" s="17">
        <v>3051.0</v>
      </c>
      <c r="K3052" s="74">
        <v>2.35764625285574E8</v>
      </c>
    </row>
    <row r="3053" customHeight="1" ht="21.0">
      <c r="J3053" s="17">
        <v>3052.0</v>
      </c>
      <c r="K3053" s="74">
        <v>1.26555660236199E8</v>
      </c>
    </row>
    <row r="3054" customHeight="1" ht="21.0">
      <c r="J3054" s="17">
        <v>3053.0</v>
      </c>
      <c r="K3054" s="74">
        <v>2.2981071864021E7</v>
      </c>
    </row>
    <row r="3055" customHeight="1" ht="21.0">
      <c r="J3055" s="17">
        <v>3054.0</v>
      </c>
      <c r="K3055" s="74">
        <v>1.77474378797977E8</v>
      </c>
    </row>
    <row r="3056" customHeight="1" ht="21.0">
      <c r="J3056" s="17">
        <v>3055.0</v>
      </c>
      <c r="K3056" s="74">
        <v>3.1316490135639E7</v>
      </c>
    </row>
    <row r="3057" customHeight="1" ht="21.0">
      <c r="J3057" s="17">
        <v>3056.0</v>
      </c>
      <c r="K3057" s="74">
        <v>2.92071592464374E7</v>
      </c>
    </row>
    <row r="3058" customHeight="1" ht="21.0">
      <c r="J3058" s="17">
        <v>3057.0</v>
      </c>
      <c r="K3058" s="74">
        <v>3.861221991176E7</v>
      </c>
    </row>
    <row r="3059" customHeight="1" ht="21.0">
      <c r="J3059" s="17">
        <v>3058.0</v>
      </c>
      <c r="K3059" s="74">
        <v>3.9659514744882E7</v>
      </c>
    </row>
    <row r="3060" customHeight="1" ht="21.0">
      <c r="J3060" s="17">
        <v>3059.0</v>
      </c>
      <c r="K3060" s="74">
        <v>1.09272385645869E7</v>
      </c>
    </row>
    <row r="3061" customHeight="1" ht="21.0">
      <c r="J3061" s="17">
        <v>3060.0</v>
      </c>
      <c r="K3061" s="74">
        <v>5554187.75108043</v>
      </c>
    </row>
    <row r="3062" customHeight="1" ht="21.0">
      <c r="J3062" s="17">
        <v>3061.0</v>
      </c>
      <c r="K3062" s="74">
        <v>1.04871705721497E8</v>
      </c>
    </row>
    <row r="3063" customHeight="1" ht="21.0">
      <c r="J3063" s="17">
        <v>3062.0</v>
      </c>
      <c r="K3063" s="74">
        <v>5.649401521263E7</v>
      </c>
    </row>
    <row r="3064" customHeight="1" ht="21.0">
      <c r="J3064" s="17">
        <v>3063.0</v>
      </c>
      <c r="K3064" s="74">
        <v>1.10184723427877E8</v>
      </c>
    </row>
    <row r="3065" customHeight="1" ht="21.0">
      <c r="J3065" s="17">
        <v>3064.0</v>
      </c>
      <c r="K3065" s="74">
        <v>9.36779581119187E7</v>
      </c>
    </row>
    <row r="3066" customHeight="1" ht="21.0">
      <c r="J3066" s="17">
        <v>3065.0</v>
      </c>
      <c r="K3066" s="74">
        <v>9.19099737784214E7</v>
      </c>
    </row>
    <row r="3067" customHeight="1" ht="21.0">
      <c r="J3067" s="17">
        <v>3066.0</v>
      </c>
      <c r="K3067" s="74">
        <v>2.64350310665695E8</v>
      </c>
    </row>
    <row r="3068" customHeight="1" ht="21.0">
      <c r="J3068" s="17">
        <v>3067.0</v>
      </c>
      <c r="K3068" s="74">
        <v>3.11695446499704E8</v>
      </c>
    </row>
    <row r="3069" customHeight="1" ht="21.0">
      <c r="J3069" s="17">
        <v>3068.0</v>
      </c>
      <c r="K3069" s="74">
        <v>1.092466818011E7</v>
      </c>
    </row>
    <row r="3070" customHeight="1" ht="21.0">
      <c r="J3070" s="17">
        <v>3069.0</v>
      </c>
      <c r="K3070" s="74">
        <v>5.43475157232113E8</v>
      </c>
    </row>
    <row r="3071" customHeight="1" ht="21.0">
      <c r="J3071" s="17">
        <v>3070.0</v>
      </c>
      <c r="K3071" s="74">
        <v>9321663.38799082</v>
      </c>
    </row>
    <row r="3072" customHeight="1" ht="21.0">
      <c r="J3072" s="17">
        <v>3071.0</v>
      </c>
      <c r="K3072" s="74">
        <v>2.24400185567294E8</v>
      </c>
    </row>
    <row r="3073" customHeight="1" ht="21.0">
      <c r="J3073" s="17">
        <v>3072.0</v>
      </c>
      <c r="K3073" s="74">
        <v>1.53010995160844E8</v>
      </c>
    </row>
    <row r="3074" customHeight="1" ht="21.0">
      <c r="J3074" s="17">
        <v>3073.0</v>
      </c>
      <c r="K3074" s="74">
        <v>8.39401722309279E7</v>
      </c>
    </row>
    <row r="3075" customHeight="1" ht="21.0">
      <c r="J3075" s="17">
        <v>3074.0</v>
      </c>
      <c r="K3075" s="74">
        <v>8.5601603163735E7</v>
      </c>
    </row>
    <row r="3076" customHeight="1" ht="21.0">
      <c r="J3076" s="17">
        <v>3075.0</v>
      </c>
      <c r="K3076" s="74">
        <v>1.99973493603345E8</v>
      </c>
    </row>
    <row r="3077" customHeight="1" ht="21.0">
      <c r="J3077" s="17">
        <v>3076.0</v>
      </c>
      <c r="K3077" s="74">
        <v>1.72652391140834E8</v>
      </c>
    </row>
    <row r="3078" customHeight="1" ht="21.0">
      <c r="J3078" s="17">
        <v>3077.0</v>
      </c>
      <c r="K3078" s="74">
        <v>5.5510649514295E7</v>
      </c>
    </row>
    <row r="3079" customHeight="1" ht="21.0">
      <c r="J3079" s="17">
        <v>3078.0</v>
      </c>
      <c r="K3079" s="74">
        <v>1.13850940195623E8</v>
      </c>
    </row>
    <row r="3080" customHeight="1" ht="21.0">
      <c r="J3080" s="17">
        <v>3079.0</v>
      </c>
      <c r="K3080" s="74">
        <v>4.68488047429047E7</v>
      </c>
    </row>
    <row r="3081" customHeight="1" ht="21.0">
      <c r="J3081" s="17">
        <v>3080.0</v>
      </c>
      <c r="K3081" s="74">
        <v>8676830.08568536</v>
      </c>
    </row>
    <row r="3082" customHeight="1" ht="21.0">
      <c r="J3082" s="17">
        <v>3081.0</v>
      </c>
      <c r="K3082" s="74">
        <v>2707568.74872327</v>
      </c>
    </row>
    <row r="3083" customHeight="1" ht="21.0">
      <c r="J3083" s="17">
        <v>3082.0</v>
      </c>
      <c r="K3083" s="74">
        <v>5.51054790070817E8</v>
      </c>
    </row>
    <row r="3084" customHeight="1" ht="21.0">
      <c r="J3084" s="17">
        <v>3083.0</v>
      </c>
      <c r="K3084" s="74">
        <v>2.92650075889522E7</v>
      </c>
    </row>
    <row r="3085" customHeight="1" ht="21.0">
      <c r="J3085" s="17">
        <v>3084.0</v>
      </c>
      <c r="K3085" s="74">
        <v>6.8745855256526E7</v>
      </c>
    </row>
    <row r="3086" customHeight="1" ht="21.0">
      <c r="J3086" s="17">
        <v>3085.0</v>
      </c>
      <c r="K3086" s="74">
        <v>9640645.362082</v>
      </c>
    </row>
    <row r="3087" customHeight="1" ht="21.0">
      <c r="J3087" s="17">
        <v>3086.0</v>
      </c>
      <c r="K3087" s="74">
        <v>8725881.51112244</v>
      </c>
    </row>
    <row r="3088" customHeight="1" ht="21.0">
      <c r="J3088" s="17">
        <v>3087.0</v>
      </c>
      <c r="K3088" s="74">
        <v>1.48806439228173E7</v>
      </c>
    </row>
    <row r="3089" customHeight="1" ht="21.0">
      <c r="J3089" s="17">
        <v>3088.0</v>
      </c>
      <c r="K3089" s="74">
        <v>1.43976362073124E7</v>
      </c>
    </row>
    <row r="3090" customHeight="1" ht="21.0">
      <c r="J3090" s="17">
        <v>3089.0</v>
      </c>
      <c r="K3090" s="74">
        <v>4317903.24285132</v>
      </c>
    </row>
    <row r="3091" customHeight="1" ht="21.0">
      <c r="J3091" s="17">
        <v>3090.0</v>
      </c>
      <c r="K3091" s="74">
        <v>4.42237509874842E7</v>
      </c>
    </row>
    <row r="3092" customHeight="1" ht="21.0">
      <c r="J3092" s="17">
        <v>3091.0</v>
      </c>
      <c r="K3092" s="74">
        <v>1.57257846291461E7</v>
      </c>
    </row>
    <row r="3093" customHeight="1" ht="21.0">
      <c r="J3093" s="17">
        <v>3092.0</v>
      </c>
      <c r="K3093" s="74">
        <v>9090481.38775786</v>
      </c>
    </row>
    <row r="3094" customHeight="1" ht="21.0">
      <c r="J3094" s="17">
        <v>3093.0</v>
      </c>
      <c r="K3094" s="74">
        <v>9.53410852507037E7</v>
      </c>
    </row>
    <row r="3095" customHeight="1" ht="21.0">
      <c r="J3095" s="17">
        <v>3094.0</v>
      </c>
      <c r="K3095" s="74">
        <v>6.73270044643682E7</v>
      </c>
    </row>
    <row r="3096" customHeight="1" ht="21.0">
      <c r="J3096" s="17">
        <v>3095.0</v>
      </c>
      <c r="K3096" s="74">
        <v>7540392.50438546</v>
      </c>
    </row>
    <row r="3097" customHeight="1" ht="21.0">
      <c r="J3097" s="17">
        <v>3096.0</v>
      </c>
      <c r="K3097" s="74">
        <v>4.87338209689263E7</v>
      </c>
    </row>
    <row r="3098" customHeight="1" ht="21.0">
      <c r="J3098" s="17">
        <v>3097.0</v>
      </c>
      <c r="K3098" s="74">
        <v>3.34440733191881E7</v>
      </c>
    </row>
    <row r="3099" customHeight="1" ht="21.0">
      <c r="J3099" s="17">
        <v>3098.0</v>
      </c>
      <c r="K3099" s="74">
        <v>7.07731413278717E7</v>
      </c>
    </row>
    <row r="3100" customHeight="1" ht="21.0">
      <c r="J3100" s="17">
        <v>3099.0</v>
      </c>
      <c r="K3100" s="74">
        <v>1.28520383775143E8</v>
      </c>
    </row>
    <row r="3101" customHeight="1" ht="21.0">
      <c r="J3101" s="17">
        <v>3100.0</v>
      </c>
      <c r="K3101" s="74">
        <v>2.46079203049233E7</v>
      </c>
    </row>
    <row r="3102" customHeight="1" ht="21.0">
      <c r="J3102" s="17">
        <v>3101.0</v>
      </c>
      <c r="K3102" s="74">
        <v>1.46875882637742E8</v>
      </c>
    </row>
    <row r="3103" customHeight="1" ht="21.0">
      <c r="J3103" s="17">
        <v>3102.0</v>
      </c>
      <c r="K3103" s="74">
        <v>1.84099516930618E7</v>
      </c>
    </row>
    <row r="3104" customHeight="1" ht="21.0">
      <c r="J3104" s="17">
        <v>3103.0</v>
      </c>
      <c r="K3104" s="74">
        <v>2.5039795930937E7</v>
      </c>
    </row>
    <row r="3105" customHeight="1" ht="21.0">
      <c r="J3105" s="17">
        <v>3104.0</v>
      </c>
      <c r="K3105" s="74">
        <v>2703854.07625945</v>
      </c>
    </row>
    <row r="3106" customHeight="1" ht="21.0">
      <c r="J3106" s="17">
        <v>3105.0</v>
      </c>
      <c r="K3106" s="74">
        <v>5.9746425325853E7</v>
      </c>
    </row>
    <row r="3107" customHeight="1" ht="21.0">
      <c r="J3107" s="17">
        <v>3106.0</v>
      </c>
      <c r="K3107" s="74">
        <v>8.09889701599091E7</v>
      </c>
    </row>
    <row r="3108" customHeight="1" ht="21.0">
      <c r="J3108" s="17">
        <v>3107.0</v>
      </c>
      <c r="K3108" s="74">
        <v>4.2507244773371E7</v>
      </c>
    </row>
    <row r="3109" customHeight="1" ht="21.0">
      <c r="J3109" s="17">
        <v>3108.0</v>
      </c>
      <c r="K3109" s="74">
        <v>1.2215195485737E8</v>
      </c>
    </row>
    <row r="3110" customHeight="1" ht="21.0">
      <c r="J3110" s="17">
        <v>3109.0</v>
      </c>
      <c r="K3110" s="74">
        <v>3.59415719562596E7</v>
      </c>
    </row>
    <row r="3111" customHeight="1" ht="21.0">
      <c r="J3111" s="17">
        <v>3110.0</v>
      </c>
      <c r="K3111" s="74">
        <v>1.6730418852581E7</v>
      </c>
    </row>
    <row r="3112" customHeight="1" ht="21.0">
      <c r="J3112" s="17">
        <v>3111.0</v>
      </c>
      <c r="K3112" s="74">
        <v>2.47131584532998E7</v>
      </c>
    </row>
    <row r="3113" customHeight="1" ht="21.0">
      <c r="J3113" s="17">
        <v>3112.0</v>
      </c>
      <c r="K3113" s="74">
        <v>9823257.64194601</v>
      </c>
    </row>
    <row r="3114" customHeight="1" ht="21.0">
      <c r="J3114" s="17">
        <v>3113.0</v>
      </c>
      <c r="K3114" s="74">
        <v>5.77870969370362E7</v>
      </c>
    </row>
    <row r="3115" customHeight="1" ht="21.0">
      <c r="J3115" s="17">
        <v>3114.0</v>
      </c>
      <c r="K3115" s="74">
        <v>6.0135792448965E8</v>
      </c>
    </row>
    <row r="3116" customHeight="1" ht="21.0">
      <c r="J3116" s="17">
        <v>3115.0</v>
      </c>
      <c r="K3116" s="74">
        <v>9.07586993563204E7</v>
      </c>
    </row>
    <row r="3117" customHeight="1" ht="21.0">
      <c r="J3117" s="17">
        <v>3116.0</v>
      </c>
      <c r="K3117" s="74">
        <v>4.4052626300909E7</v>
      </c>
    </row>
    <row r="3118" customHeight="1" ht="21.0">
      <c r="J3118" s="17">
        <v>3117.0</v>
      </c>
      <c r="K3118" s="74">
        <v>3.99870893473019E7</v>
      </c>
    </row>
    <row r="3119" customHeight="1" ht="21.0">
      <c r="J3119" s="17">
        <v>3118.0</v>
      </c>
      <c r="K3119" s="74">
        <v>1.51913279286121E7</v>
      </c>
    </row>
    <row r="3120" customHeight="1" ht="21.0">
      <c r="J3120" s="17">
        <v>3119.0</v>
      </c>
      <c r="K3120" s="74">
        <v>2.4212295832272E7</v>
      </c>
    </row>
    <row r="3121" customHeight="1" ht="21.0">
      <c r="J3121" s="17">
        <v>3120.0</v>
      </c>
      <c r="K3121" s="74">
        <v>9215484.63777416</v>
      </c>
    </row>
    <row r="3122" customHeight="1" ht="21.0">
      <c r="J3122" s="17">
        <v>3121.0</v>
      </c>
      <c r="K3122" s="74">
        <v>3.584493970856E7</v>
      </c>
    </row>
    <row r="3123" customHeight="1" ht="21.0">
      <c r="J3123" s="17">
        <v>3122.0</v>
      </c>
      <c r="K3123" s="74">
        <v>5.53484378312658E7</v>
      </c>
    </row>
    <row r="3124" customHeight="1" ht="21.0">
      <c r="J3124" s="17">
        <v>3123.0</v>
      </c>
      <c r="K3124" s="74">
        <v>1.00680442150039E8</v>
      </c>
    </row>
    <row r="3125" customHeight="1" ht="21.0">
      <c r="J3125" s="17">
        <v>3124.0</v>
      </c>
      <c r="K3125" s="74">
        <v>2.2358302292069E8</v>
      </c>
    </row>
    <row r="3126" customHeight="1" ht="21.0">
      <c r="J3126" s="17">
        <v>3125.0</v>
      </c>
      <c r="K3126" s="74">
        <v>4.06174188341493E7</v>
      </c>
    </row>
    <row r="3127" customHeight="1" ht="21.0">
      <c r="J3127" s="17">
        <v>3126.0</v>
      </c>
      <c r="K3127" s="74">
        <v>9.34940133340904E7</v>
      </c>
    </row>
    <row r="3128" customHeight="1" ht="21.0">
      <c r="J3128" s="17">
        <v>3127.0</v>
      </c>
      <c r="K3128" s="74">
        <v>1.7006135594979E7</v>
      </c>
    </row>
    <row r="3129" customHeight="1" ht="21.0">
      <c r="J3129" s="17">
        <v>3128.0</v>
      </c>
      <c r="K3129" s="74">
        <v>1.14596378033828E8</v>
      </c>
    </row>
    <row r="3130" customHeight="1" ht="21.0">
      <c r="J3130" s="17">
        <v>3129.0</v>
      </c>
      <c r="K3130" s="74">
        <v>3.13858311948357E7</v>
      </c>
    </row>
    <row r="3131" customHeight="1" ht="21.0">
      <c r="J3131" s="17">
        <v>3130.0</v>
      </c>
      <c r="K3131" s="74">
        <v>1.30235489198094E8</v>
      </c>
    </row>
    <row r="3132" customHeight="1" ht="21.0">
      <c r="J3132" s="17">
        <v>3131.0</v>
      </c>
      <c r="K3132" s="74">
        <v>5.23831635577509E7</v>
      </c>
    </row>
    <row r="3133" customHeight="1" ht="21.0">
      <c r="J3133" s="17">
        <v>3132.0</v>
      </c>
      <c r="K3133" s="74">
        <v>9.30197910211098E7</v>
      </c>
    </row>
    <row r="3134" customHeight="1" ht="21.0">
      <c r="J3134" s="17">
        <v>3133.0</v>
      </c>
      <c r="K3134" s="74">
        <v>2.65887687727729E7</v>
      </c>
    </row>
    <row r="3135" customHeight="1" ht="21.0">
      <c r="J3135" s="17">
        <v>3134.0</v>
      </c>
      <c r="K3135" s="74">
        <v>5746447.58643982</v>
      </c>
    </row>
    <row r="3136" customHeight="1" ht="21.0">
      <c r="J3136" s="17">
        <v>3135.0</v>
      </c>
      <c r="K3136" s="74">
        <v>1.54347236880869E7</v>
      </c>
    </row>
    <row r="3137" customHeight="1" ht="21.0">
      <c r="J3137" s="17">
        <v>3136.0</v>
      </c>
      <c r="K3137" s="74">
        <v>1.0633268643587E8</v>
      </c>
    </row>
    <row r="3138" customHeight="1" ht="21.0">
      <c r="J3138" s="17">
        <v>3137.0</v>
      </c>
      <c r="K3138" s="74">
        <v>1.43817989448548E8</v>
      </c>
    </row>
    <row r="3139" customHeight="1" ht="21.0">
      <c r="J3139" s="17">
        <v>3138.0</v>
      </c>
      <c r="K3139" s="74">
        <v>2.82342485286927E8</v>
      </c>
    </row>
    <row r="3140" customHeight="1" ht="21.0">
      <c r="J3140" s="17">
        <v>3139.0</v>
      </c>
      <c r="K3140" s="74">
        <v>4.942619643008E8</v>
      </c>
    </row>
    <row r="3141" customHeight="1" ht="21.0">
      <c r="J3141" s="17">
        <v>3140.0</v>
      </c>
      <c r="K3141" s="74">
        <v>3.44247345013683E7</v>
      </c>
    </row>
    <row r="3142" customHeight="1" ht="21.0">
      <c r="J3142" s="17">
        <v>3141.0</v>
      </c>
      <c r="K3142" s="74">
        <v>4.91220360338178E7</v>
      </c>
    </row>
    <row r="3143" customHeight="1" ht="21.0">
      <c r="J3143" s="17">
        <v>3142.0</v>
      </c>
      <c r="K3143" s="74">
        <v>2.43166869195754E7</v>
      </c>
    </row>
    <row r="3144" customHeight="1" ht="21.0">
      <c r="J3144" s="17">
        <v>3143.0</v>
      </c>
      <c r="K3144" s="74">
        <v>2.52959955720434E8</v>
      </c>
    </row>
    <row r="3145" customHeight="1" ht="21.0">
      <c r="J3145" s="17">
        <v>3144.0</v>
      </c>
      <c r="K3145" s="74">
        <v>1.0480040544671E7</v>
      </c>
    </row>
    <row r="3146" customHeight="1" ht="21.0">
      <c r="J3146" s="17">
        <v>3145.0</v>
      </c>
      <c r="K3146" s="74">
        <v>2.68878113099819E7</v>
      </c>
    </row>
    <row r="3147" customHeight="1" ht="21.0">
      <c r="J3147" s="17">
        <v>3146.0</v>
      </c>
      <c r="K3147" s="74">
        <v>2.08191123728303E8</v>
      </c>
    </row>
    <row r="3148" customHeight="1" ht="21.0">
      <c r="J3148" s="17">
        <v>3147.0</v>
      </c>
      <c r="K3148" s="74">
        <v>5086135.04946955</v>
      </c>
    </row>
    <row r="3149" customHeight="1" ht="21.0">
      <c r="J3149" s="17">
        <v>3148.0</v>
      </c>
      <c r="K3149" s="74">
        <v>4.41416964344811E7</v>
      </c>
    </row>
    <row r="3150" customHeight="1" ht="21.0">
      <c r="J3150" s="17">
        <v>3149.0</v>
      </c>
      <c r="K3150" s="74">
        <v>1.12377824850997E7</v>
      </c>
    </row>
    <row r="3151" customHeight="1" ht="21.0">
      <c r="J3151" s="17">
        <v>3150.0</v>
      </c>
      <c r="K3151" s="74">
        <v>4.581388631207E7</v>
      </c>
    </row>
    <row r="3152" customHeight="1" ht="21.0">
      <c r="J3152" s="17">
        <v>3151.0</v>
      </c>
      <c r="K3152" s="74">
        <v>2.06151755709218E7</v>
      </c>
    </row>
    <row r="3153" customHeight="1" ht="21.0">
      <c r="J3153" s="17">
        <v>3152.0</v>
      </c>
      <c r="K3153" s="74">
        <v>3994074.00150477</v>
      </c>
    </row>
    <row r="3154" customHeight="1" ht="21.0">
      <c r="J3154" s="17">
        <v>3153.0</v>
      </c>
      <c r="K3154" s="74">
        <v>1.26595535792665E8</v>
      </c>
    </row>
    <row r="3155" customHeight="1" ht="21.0">
      <c r="J3155" s="17">
        <v>3154.0</v>
      </c>
      <c r="K3155" s="74">
        <v>2.40738866618773E7</v>
      </c>
    </row>
    <row r="3156" customHeight="1" ht="21.0">
      <c r="J3156" s="17">
        <v>3155.0</v>
      </c>
      <c r="K3156" s="74">
        <v>5.19358451897522E7</v>
      </c>
    </row>
    <row r="3157" customHeight="1" ht="21.0">
      <c r="J3157" s="17">
        <v>3156.0</v>
      </c>
      <c r="K3157" s="74">
        <v>6.38439121711538E7</v>
      </c>
    </row>
    <row r="3158" customHeight="1" ht="21.0">
      <c r="J3158" s="17">
        <v>3157.0</v>
      </c>
      <c r="K3158" s="74">
        <v>9615784.12775586</v>
      </c>
    </row>
    <row r="3159" customHeight="1" ht="21.0">
      <c r="J3159" s="17">
        <v>3158.0</v>
      </c>
      <c r="K3159" s="74">
        <v>3.7230777338635E7</v>
      </c>
    </row>
    <row r="3160" customHeight="1" ht="21.0">
      <c r="J3160" s="17">
        <v>3159.0</v>
      </c>
      <c r="K3160" s="74">
        <v>1.93842752705719E7</v>
      </c>
    </row>
    <row r="3161" customHeight="1" ht="21.0">
      <c r="J3161" s="17">
        <v>3160.0</v>
      </c>
      <c r="K3161" s="74">
        <v>1.12949995462529E8</v>
      </c>
    </row>
    <row r="3162" customHeight="1" ht="21.0">
      <c r="J3162" s="17">
        <v>3161.0</v>
      </c>
      <c r="K3162" s="74">
        <v>2.35934190785922E7</v>
      </c>
    </row>
    <row r="3163" customHeight="1" ht="21.0">
      <c r="J3163" s="17">
        <v>3162.0</v>
      </c>
      <c r="K3163" s="74">
        <v>5.36961977499678E7</v>
      </c>
    </row>
    <row r="3164" customHeight="1" ht="21.0">
      <c r="J3164" s="17">
        <v>3163.0</v>
      </c>
      <c r="K3164" s="74">
        <v>7.48428525369206E7</v>
      </c>
    </row>
    <row r="3165" customHeight="1" ht="21.0">
      <c r="J3165" s="17">
        <v>3164.0</v>
      </c>
      <c r="K3165" s="74">
        <v>8.13448934386235E7</v>
      </c>
    </row>
    <row r="3166" customHeight="1" ht="21.0">
      <c r="J3166" s="17">
        <v>3165.0</v>
      </c>
      <c r="K3166" s="74">
        <v>2383415.27800633</v>
      </c>
    </row>
    <row r="3167" customHeight="1" ht="21.0">
      <c r="J3167" s="17">
        <v>3166.0</v>
      </c>
      <c r="K3167" s="74">
        <v>1.11667545243816E7</v>
      </c>
    </row>
    <row r="3168" customHeight="1" ht="21.0">
      <c r="J3168" s="17">
        <v>3167.0</v>
      </c>
      <c r="K3168" s="74">
        <v>3.2255742369183E7</v>
      </c>
    </row>
    <row r="3169" customHeight="1" ht="21.0">
      <c r="J3169" s="17">
        <v>3168.0</v>
      </c>
      <c r="K3169" s="74">
        <v>6.68184468665871E7</v>
      </c>
    </row>
    <row r="3170" customHeight="1" ht="21.0">
      <c r="J3170" s="17">
        <v>3169.0</v>
      </c>
      <c r="K3170" s="74">
        <v>2.32960729276003E7</v>
      </c>
    </row>
    <row r="3171" customHeight="1" ht="21.0">
      <c r="J3171" s="17">
        <v>3170.0</v>
      </c>
      <c r="K3171" s="74">
        <v>4.8771918267439E7</v>
      </c>
    </row>
    <row r="3172" customHeight="1" ht="21.0">
      <c r="J3172" s="17">
        <v>3171.0</v>
      </c>
      <c r="K3172" s="74">
        <v>3.60073271174652E8</v>
      </c>
    </row>
    <row r="3173" customHeight="1" ht="21.0">
      <c r="J3173" s="17">
        <v>3172.0</v>
      </c>
      <c r="K3173" s="74">
        <v>1.74703223187634E7</v>
      </c>
    </row>
    <row r="3174" customHeight="1" ht="21.0">
      <c r="J3174" s="17">
        <v>3173.0</v>
      </c>
      <c r="K3174" s="74">
        <v>3.25049159186449E7</v>
      </c>
    </row>
    <row r="3175" customHeight="1" ht="21.0">
      <c r="J3175" s="17">
        <v>3174.0</v>
      </c>
      <c r="K3175" s="74">
        <v>1.0635013358463E7</v>
      </c>
    </row>
    <row r="3176" customHeight="1" ht="21.0">
      <c r="J3176" s="17">
        <v>3175.0</v>
      </c>
      <c r="K3176" s="74">
        <v>5.3571444049793E7</v>
      </c>
    </row>
    <row r="3177" customHeight="1" ht="21.0">
      <c r="J3177" s="17">
        <v>3176.0</v>
      </c>
      <c r="K3177" s="74">
        <v>2.92419671050078E7</v>
      </c>
    </row>
    <row r="3178" customHeight="1" ht="21.0">
      <c r="J3178" s="17">
        <v>3177.0</v>
      </c>
      <c r="K3178" s="74">
        <v>6.40416867149569E7</v>
      </c>
    </row>
    <row r="3179" customHeight="1" ht="21.0">
      <c r="J3179" s="17">
        <v>3178.0</v>
      </c>
      <c r="K3179" s="74">
        <v>2.94647015289273E7</v>
      </c>
    </row>
    <row r="3180" customHeight="1" ht="21.0">
      <c r="J3180" s="17">
        <v>3179.0</v>
      </c>
      <c r="K3180" s="74">
        <v>1.51218028196421E8</v>
      </c>
    </row>
    <row r="3181" customHeight="1" ht="21.0">
      <c r="J3181" s="17">
        <v>3180.0</v>
      </c>
      <c r="K3181" s="74">
        <v>4.10173342753599E8</v>
      </c>
    </row>
    <row r="3182" customHeight="1" ht="21.0">
      <c r="J3182" s="17">
        <v>3181.0</v>
      </c>
      <c r="K3182" s="74">
        <v>8.01258411106562E7</v>
      </c>
    </row>
    <row r="3183" customHeight="1" ht="21.0">
      <c r="J3183" s="17">
        <v>3182.0</v>
      </c>
      <c r="K3183" s="74">
        <v>2.07555182254762E8</v>
      </c>
    </row>
    <row r="3184" customHeight="1" ht="21.0">
      <c r="J3184" s="17">
        <v>3183.0</v>
      </c>
      <c r="K3184" s="74">
        <v>1.43000169349933E7</v>
      </c>
    </row>
    <row r="3185" customHeight="1" ht="21.0">
      <c r="J3185" s="17">
        <v>3184.0</v>
      </c>
      <c r="K3185" s="74">
        <v>1.44492662798792E7</v>
      </c>
    </row>
    <row r="3186" customHeight="1" ht="21.0">
      <c r="J3186" s="17">
        <v>3185.0</v>
      </c>
      <c r="K3186" s="74">
        <v>1.2021223775113E8</v>
      </c>
    </row>
    <row r="3187" customHeight="1" ht="21.0">
      <c r="J3187" s="17">
        <v>3186.0</v>
      </c>
      <c r="K3187" s="74">
        <v>1.39502238650706E7</v>
      </c>
    </row>
    <row r="3188" customHeight="1" ht="21.0">
      <c r="J3188" s="17">
        <v>3187.0</v>
      </c>
      <c r="K3188" s="74">
        <v>2.64654731357053E8</v>
      </c>
    </row>
    <row r="3189" customHeight="1" ht="21.0">
      <c r="J3189" s="17">
        <v>3188.0</v>
      </c>
      <c r="K3189" s="74">
        <v>6.15190281876253E7</v>
      </c>
    </row>
    <row r="3190" customHeight="1" ht="21.0">
      <c r="J3190" s="17">
        <v>3189.0</v>
      </c>
      <c r="K3190" s="74">
        <v>1.91139657829208E7</v>
      </c>
    </row>
    <row r="3191" customHeight="1" ht="21.0">
      <c r="J3191" s="17">
        <v>3190.0</v>
      </c>
      <c r="K3191" s="74">
        <v>2.28871513057105E8</v>
      </c>
    </row>
    <row r="3192" customHeight="1" ht="21.0">
      <c r="J3192" s="17">
        <v>3191.0</v>
      </c>
      <c r="K3192" s="74">
        <v>1.49522611667441E7</v>
      </c>
    </row>
    <row r="3193" customHeight="1" ht="21.0">
      <c r="J3193" s="17">
        <v>3192.0</v>
      </c>
      <c r="K3193" s="74">
        <v>5.79692682264676E7</v>
      </c>
    </row>
    <row r="3194" customHeight="1" ht="21.0">
      <c r="J3194" s="17">
        <v>3193.0</v>
      </c>
      <c r="K3194" s="74">
        <v>1.90572863401182E7</v>
      </c>
    </row>
    <row r="3195" customHeight="1" ht="21.0">
      <c r="J3195" s="17">
        <v>3194.0</v>
      </c>
      <c r="K3195" s="74">
        <v>3.80148711208731E7</v>
      </c>
    </row>
    <row r="3196" customHeight="1" ht="21.0">
      <c r="J3196" s="17">
        <v>3195.0</v>
      </c>
      <c r="K3196" s="74">
        <v>8.79246462627402E7</v>
      </c>
    </row>
    <row r="3197" customHeight="1" ht="21.0">
      <c r="J3197" s="17">
        <v>3196.0</v>
      </c>
      <c r="K3197" s="74">
        <v>3607337.09956406</v>
      </c>
    </row>
    <row r="3198" customHeight="1" ht="21.0">
      <c r="J3198" s="17">
        <v>3197.0</v>
      </c>
      <c r="K3198" s="74">
        <v>1.18689468838574E8</v>
      </c>
    </row>
    <row r="3199" customHeight="1" ht="21.0">
      <c r="J3199" s="17">
        <v>3198.0</v>
      </c>
      <c r="K3199" s="74">
        <v>3.88238518278332E8</v>
      </c>
    </row>
    <row r="3200" customHeight="1" ht="21.0">
      <c r="J3200" s="17">
        <v>3199.0</v>
      </c>
      <c r="K3200" s="74">
        <v>4.84181758980457E7</v>
      </c>
    </row>
    <row r="3201" customHeight="1" ht="21.0">
      <c r="J3201" s="17">
        <v>3200.0</v>
      </c>
      <c r="K3201" s="74">
        <v>2.36679984460864E7</v>
      </c>
    </row>
    <row r="3202" customHeight="1" ht="21.0">
      <c r="J3202" s="17">
        <v>3201.0</v>
      </c>
      <c r="K3202" s="74">
        <v>4.8087857623817E7</v>
      </c>
    </row>
    <row r="3203" customHeight="1" ht="21.0">
      <c r="J3203" s="17">
        <v>3202.0</v>
      </c>
      <c r="K3203" s="74">
        <v>3.75056994089923E7</v>
      </c>
    </row>
    <row r="3204" customHeight="1" ht="21.0">
      <c r="J3204" s="17">
        <v>3203.0</v>
      </c>
      <c r="K3204" s="74">
        <v>5.41125275940069E7</v>
      </c>
    </row>
    <row r="3205" customHeight="1" ht="21.0">
      <c r="J3205" s="17">
        <v>3204.0</v>
      </c>
      <c r="K3205" s="74">
        <v>3.39313347873133E7</v>
      </c>
    </row>
    <row r="3206" customHeight="1" ht="21.0">
      <c r="J3206" s="17">
        <v>3205.0</v>
      </c>
      <c r="K3206" s="74">
        <v>1.29514965395557E7</v>
      </c>
    </row>
    <row r="3207" customHeight="1" ht="21.0">
      <c r="J3207" s="17">
        <v>3206.0</v>
      </c>
      <c r="K3207" s="74">
        <v>4492465.67345505</v>
      </c>
    </row>
    <row r="3208" customHeight="1" ht="21.0">
      <c r="J3208" s="17">
        <v>3207.0</v>
      </c>
      <c r="K3208" s="74">
        <v>2.92928408191629E8</v>
      </c>
    </row>
    <row r="3209" customHeight="1" ht="21.0">
      <c r="J3209" s="17">
        <v>3208.0</v>
      </c>
      <c r="K3209" s="74">
        <v>2.6145407403496E7</v>
      </c>
    </row>
    <row r="3210" customHeight="1" ht="21.0">
      <c r="J3210" s="17">
        <v>3209.0</v>
      </c>
      <c r="K3210" s="74">
        <v>8.94828734922064E7</v>
      </c>
    </row>
    <row r="3211" customHeight="1" ht="21.0">
      <c r="J3211" s="17">
        <v>3210.0</v>
      </c>
      <c r="K3211" s="74">
        <v>7768124.29079498</v>
      </c>
    </row>
    <row r="3212" customHeight="1" ht="21.0">
      <c r="J3212" s="17">
        <v>3211.0</v>
      </c>
      <c r="K3212" s="74">
        <v>8.92097944737544E7</v>
      </c>
    </row>
    <row r="3213" customHeight="1" ht="21.0">
      <c r="J3213" s="17">
        <v>3212.0</v>
      </c>
      <c r="K3213" s="74">
        <v>2.03815806403722E7</v>
      </c>
    </row>
    <row r="3214" customHeight="1" ht="21.0">
      <c r="J3214" s="17">
        <v>3213.0</v>
      </c>
      <c r="K3214" s="74">
        <v>5.40562596610279E7</v>
      </c>
    </row>
    <row r="3215" customHeight="1" ht="21.0">
      <c r="J3215" s="17">
        <v>3214.0</v>
      </c>
      <c r="K3215" s="74">
        <v>5.31380925958404E7</v>
      </c>
    </row>
    <row r="3216" customHeight="1" ht="21.0">
      <c r="J3216" s="17">
        <v>3215.0</v>
      </c>
      <c r="K3216" s="74">
        <v>4.28818734726272E7</v>
      </c>
    </row>
    <row r="3217" customHeight="1" ht="21.0">
      <c r="J3217" s="17">
        <v>3216.0</v>
      </c>
      <c r="K3217" s="74">
        <v>1.72184894473562E7</v>
      </c>
    </row>
    <row r="3218" customHeight="1" ht="21.0">
      <c r="J3218" s="17">
        <v>3217.0</v>
      </c>
      <c r="K3218" s="74">
        <v>1.24050684982181E7</v>
      </c>
    </row>
    <row r="3219" customHeight="1" ht="21.0">
      <c r="J3219" s="17">
        <v>3218.0</v>
      </c>
      <c r="K3219" s="74">
        <v>2.14741825728933E7</v>
      </c>
    </row>
    <row r="3220" customHeight="1" ht="21.0">
      <c r="J3220" s="17">
        <v>3219.0</v>
      </c>
      <c r="K3220" s="74">
        <v>1.7098063534399E8</v>
      </c>
    </row>
    <row r="3221" customHeight="1" ht="21.0">
      <c r="J3221" s="17">
        <v>3220.0</v>
      </c>
      <c r="K3221" s="74">
        <v>2.95585048687004E7</v>
      </c>
    </row>
    <row r="3222" customHeight="1" ht="21.0">
      <c r="J3222" s="17">
        <v>3221.0</v>
      </c>
      <c r="K3222" s="74">
        <v>9.89246727107043E7</v>
      </c>
    </row>
    <row r="3223" customHeight="1" ht="21.0">
      <c r="J3223" s="17">
        <v>3222.0</v>
      </c>
      <c r="K3223" s="74">
        <v>5.7530707399507E7</v>
      </c>
    </row>
    <row r="3224" customHeight="1" ht="21.0">
      <c r="J3224" s="17">
        <v>3223.0</v>
      </c>
      <c r="K3224" s="74">
        <v>4039475.9379501</v>
      </c>
    </row>
    <row r="3225" customHeight="1" ht="21.0">
      <c r="J3225" s="17">
        <v>3224.0</v>
      </c>
      <c r="K3225" s="74">
        <v>3.35944801504774E7</v>
      </c>
    </row>
    <row r="3226" customHeight="1" ht="21.0">
      <c r="J3226" s="17">
        <v>3225.0</v>
      </c>
      <c r="K3226" s="74">
        <v>6173571.8805907</v>
      </c>
    </row>
    <row r="3227" customHeight="1" ht="21.0">
      <c r="J3227" s="17">
        <v>3226.0</v>
      </c>
      <c r="K3227" s="74">
        <v>2.21218609689621E7</v>
      </c>
    </row>
    <row r="3228" customHeight="1" ht="21.0">
      <c r="J3228" s="17">
        <v>3227.0</v>
      </c>
      <c r="K3228" s="74">
        <v>7513455.7398644</v>
      </c>
    </row>
    <row r="3229" customHeight="1" ht="21.0">
      <c r="J3229" s="17">
        <v>3228.0</v>
      </c>
      <c r="K3229" s="74">
        <v>4.4065117167951E7</v>
      </c>
    </row>
    <row r="3230" customHeight="1" ht="21.0">
      <c r="J3230" s="17">
        <v>3229.0</v>
      </c>
      <c r="K3230" s="74">
        <v>2054756.71437354</v>
      </c>
    </row>
    <row r="3231" customHeight="1" ht="21.0">
      <c r="J3231" s="17">
        <v>3230.0</v>
      </c>
      <c r="K3231" s="74">
        <v>2.08536048393528E7</v>
      </c>
    </row>
    <row r="3232" customHeight="1" ht="21.0">
      <c r="J3232" s="17">
        <v>3231.0</v>
      </c>
      <c r="K3232" s="74">
        <v>7.34823357381528E7</v>
      </c>
    </row>
    <row r="3233" customHeight="1" ht="21.0">
      <c r="J3233" s="17">
        <v>3232.0</v>
      </c>
      <c r="K3233" s="74">
        <v>3.20777199544248E8</v>
      </c>
    </row>
    <row r="3234" customHeight="1" ht="21.0">
      <c r="J3234" s="17">
        <v>3233.0</v>
      </c>
      <c r="K3234" s="74">
        <v>3.02126298394682E7</v>
      </c>
    </row>
    <row r="3235" customHeight="1" ht="21.0">
      <c r="J3235" s="17">
        <v>3234.0</v>
      </c>
      <c r="K3235" s="74">
        <v>5.14376772681473E8</v>
      </c>
    </row>
    <row r="3236" customHeight="1" ht="21.0">
      <c r="J3236" s="17">
        <v>3235.0</v>
      </c>
      <c r="K3236" s="74">
        <v>5.13461322150998E7</v>
      </c>
    </row>
    <row r="3237" customHeight="1" ht="21.0">
      <c r="J3237" s="17">
        <v>3236.0</v>
      </c>
      <c r="K3237" s="74">
        <v>7.55334901983982E7</v>
      </c>
    </row>
    <row r="3238" customHeight="1" ht="21.0">
      <c r="J3238" s="17">
        <v>3237.0</v>
      </c>
      <c r="K3238" s="74">
        <v>1.15463900901114E7</v>
      </c>
    </row>
    <row r="3239" customHeight="1" ht="21.0">
      <c r="J3239" s="17">
        <v>3238.0</v>
      </c>
      <c r="K3239" s="74">
        <v>1.872717720618E7</v>
      </c>
    </row>
    <row r="3240" customHeight="1" ht="21.0">
      <c r="J3240" s="17">
        <v>3239.0</v>
      </c>
      <c r="K3240" s="74">
        <v>4762962.29107057</v>
      </c>
    </row>
    <row r="3241" customHeight="1" ht="21.0">
      <c r="J3241" s="17">
        <v>3240.0</v>
      </c>
      <c r="K3241" s="74">
        <v>1.21559777766209E8</v>
      </c>
    </row>
    <row r="3242" customHeight="1" ht="21.0">
      <c r="J3242" s="17">
        <v>3241.0</v>
      </c>
      <c r="K3242" s="74">
        <v>1.68576022973802E8</v>
      </c>
    </row>
    <row r="3243" customHeight="1" ht="21.0">
      <c r="J3243" s="17">
        <v>3242.0</v>
      </c>
      <c r="K3243" s="74">
        <v>1.0971047535766E7</v>
      </c>
    </row>
    <row r="3244" customHeight="1" ht="21.0">
      <c r="J3244" s="17">
        <v>3243.0</v>
      </c>
      <c r="K3244" s="74">
        <v>1.0555241586611E7</v>
      </c>
    </row>
    <row r="3245" customHeight="1" ht="21.0">
      <c r="J3245" s="17">
        <v>3244.0</v>
      </c>
      <c r="K3245" s="74">
        <v>5.10732799139008E7</v>
      </c>
    </row>
    <row r="3246" customHeight="1" ht="21.0">
      <c r="J3246" s="17">
        <v>3245.0</v>
      </c>
      <c r="K3246" s="74">
        <v>2.10283080558394E7</v>
      </c>
    </row>
    <row r="3247" customHeight="1" ht="21.0">
      <c r="J3247" s="17">
        <v>3246.0</v>
      </c>
      <c r="K3247" s="74">
        <v>4.54226478128621E7</v>
      </c>
    </row>
    <row r="3248" customHeight="1" ht="21.0">
      <c r="J3248" s="17">
        <v>3247.0</v>
      </c>
      <c r="K3248" s="74">
        <v>1.91976555855091E7</v>
      </c>
    </row>
    <row r="3249" customHeight="1" ht="21.0">
      <c r="J3249" s="17">
        <v>3248.0</v>
      </c>
      <c r="K3249" s="74">
        <v>3222874.47679364</v>
      </c>
    </row>
    <row r="3250" customHeight="1" ht="21.0">
      <c r="J3250" s="17">
        <v>3249.0</v>
      </c>
      <c r="K3250" s="74">
        <v>1.4087016840701E7</v>
      </c>
    </row>
    <row r="3251" customHeight="1" ht="21.0">
      <c r="J3251" s="17">
        <v>3250.0</v>
      </c>
      <c r="K3251" s="74">
        <v>6.48461100789319E7</v>
      </c>
    </row>
    <row r="3252" customHeight="1" ht="21.0">
      <c r="J3252" s="17">
        <v>3251.0</v>
      </c>
      <c r="K3252" s="74">
        <v>1.48494950977151E7</v>
      </c>
    </row>
    <row r="3253" customHeight="1" ht="21.0">
      <c r="J3253" s="17">
        <v>3252.0</v>
      </c>
      <c r="K3253" s="74">
        <v>2.10488739367298E7</v>
      </c>
    </row>
    <row r="3254" customHeight="1" ht="21.0">
      <c r="J3254" s="17">
        <v>3253.0</v>
      </c>
      <c r="K3254" s="74">
        <v>8.21774219026832E7</v>
      </c>
    </row>
    <row r="3255" customHeight="1" ht="21.0">
      <c r="J3255" s="17">
        <v>3254.0</v>
      </c>
      <c r="K3255" s="74">
        <v>2.89845910984671E7</v>
      </c>
    </row>
    <row r="3256" customHeight="1" ht="21.0">
      <c r="J3256" s="17">
        <v>3255.0</v>
      </c>
      <c r="K3256" s="74">
        <v>1.09101979606153E7</v>
      </c>
    </row>
    <row r="3257" customHeight="1" ht="21.0">
      <c r="J3257" s="17">
        <v>3256.0</v>
      </c>
      <c r="K3257" s="74">
        <v>1.55965452426733E8</v>
      </c>
    </row>
    <row r="3258" customHeight="1" ht="21.0">
      <c r="J3258" s="17">
        <v>3257.0</v>
      </c>
      <c r="K3258" s="74">
        <v>2.92735208893917E7</v>
      </c>
    </row>
    <row r="3259" customHeight="1" ht="21.0">
      <c r="J3259" s="17">
        <v>3258.0</v>
      </c>
      <c r="K3259" s="74">
        <v>1.57169087649899E7</v>
      </c>
    </row>
    <row r="3260" customHeight="1" ht="21.0">
      <c r="J3260" s="17">
        <v>3259.0</v>
      </c>
      <c r="K3260" s="74">
        <v>3773314.5929878</v>
      </c>
    </row>
    <row r="3261" customHeight="1" ht="21.0">
      <c r="J3261" s="17">
        <v>3260.0</v>
      </c>
      <c r="K3261" s="74">
        <v>7.2137015945974E7</v>
      </c>
    </row>
    <row r="3262" customHeight="1" ht="21.0">
      <c r="J3262" s="17">
        <v>3261.0</v>
      </c>
      <c r="K3262" s="74">
        <v>6.66741070146331E7</v>
      </c>
    </row>
    <row r="3263" customHeight="1" ht="21.0">
      <c r="J3263" s="17">
        <v>3262.0</v>
      </c>
      <c r="K3263" s="74">
        <v>4197671.31250199</v>
      </c>
    </row>
    <row r="3264" customHeight="1" ht="21.0">
      <c r="J3264" s="17">
        <v>3263.0</v>
      </c>
      <c r="K3264" s="74">
        <v>4.10798042414399E7</v>
      </c>
    </row>
    <row r="3265" customHeight="1" ht="21.0">
      <c r="J3265" s="17">
        <v>3264.0</v>
      </c>
      <c r="K3265" s="74">
        <v>8.62533357409444E7</v>
      </c>
    </row>
    <row r="3266" customHeight="1" ht="21.0">
      <c r="J3266" s="17">
        <v>3265.0</v>
      </c>
      <c r="K3266" s="74">
        <v>7.3293838346536E7</v>
      </c>
    </row>
    <row r="3267" customHeight="1" ht="21.0">
      <c r="J3267" s="17">
        <v>3266.0</v>
      </c>
      <c r="K3267" s="74">
        <v>2.9506750464862E7</v>
      </c>
    </row>
    <row r="3268" customHeight="1" ht="21.0">
      <c r="J3268" s="17">
        <v>3267.0</v>
      </c>
      <c r="K3268" s="74">
        <v>1.59606217801646E7</v>
      </c>
    </row>
    <row r="3269" customHeight="1" ht="21.0">
      <c r="J3269" s="17">
        <v>3268.0</v>
      </c>
      <c r="K3269" s="74">
        <v>5047356.27468</v>
      </c>
    </row>
    <row r="3270" customHeight="1" ht="21.0">
      <c r="J3270" s="17">
        <v>3269.0</v>
      </c>
      <c r="K3270" s="74">
        <v>2811131.10941311</v>
      </c>
    </row>
    <row r="3271" customHeight="1" ht="21.0">
      <c r="J3271" s="17">
        <v>3270.0</v>
      </c>
      <c r="K3271" s="74">
        <v>1.74694760369192E8</v>
      </c>
    </row>
    <row r="3272" customHeight="1" ht="21.0">
      <c r="J3272" s="17">
        <v>3271.0</v>
      </c>
      <c r="K3272" s="74">
        <v>1.98381077978785E7</v>
      </c>
    </row>
    <row r="3273" customHeight="1" ht="21.0">
      <c r="J3273" s="17">
        <v>3272.0</v>
      </c>
      <c r="K3273" s="74">
        <v>6.59594529678121E7</v>
      </c>
    </row>
    <row r="3274" customHeight="1" ht="21.0">
      <c r="J3274" s="17">
        <v>3273.0</v>
      </c>
      <c r="K3274" s="74">
        <v>4.26108779239364E7</v>
      </c>
    </row>
    <row r="3275" customHeight="1" ht="21.0">
      <c r="J3275" s="17">
        <v>3274.0</v>
      </c>
      <c r="K3275" s="74">
        <v>1.78717101969148E8</v>
      </c>
    </row>
    <row r="3276" customHeight="1" ht="21.0">
      <c r="J3276" s="17">
        <v>3275.0</v>
      </c>
      <c r="K3276" s="74">
        <v>5.88863693042633E7</v>
      </c>
    </row>
    <row r="3277" customHeight="1" ht="21.0">
      <c r="J3277" s="17">
        <v>3276.0</v>
      </c>
      <c r="K3277" s="74">
        <v>1.7393505010448E7</v>
      </c>
    </row>
    <row r="3278" customHeight="1" ht="21.0">
      <c r="J3278" s="17">
        <v>3277.0</v>
      </c>
      <c r="K3278" s="74">
        <v>3.94420870141234E7</v>
      </c>
    </row>
    <row r="3279" customHeight="1" ht="21.0">
      <c r="J3279" s="17">
        <v>3278.0</v>
      </c>
      <c r="K3279" s="74">
        <v>5549359.3754957</v>
      </c>
    </row>
    <row r="3280" customHeight="1" ht="21.0">
      <c r="J3280" s="17">
        <v>3279.0</v>
      </c>
      <c r="K3280" s="74">
        <v>3.3717371108907E7</v>
      </c>
    </row>
    <row r="3281" customHeight="1" ht="21.0">
      <c r="J3281" s="17">
        <v>3280.0</v>
      </c>
      <c r="K3281" s="74">
        <v>6.31319349960974E7</v>
      </c>
    </row>
    <row r="3282" customHeight="1" ht="21.0">
      <c r="J3282" s="17">
        <v>3281.0</v>
      </c>
      <c r="K3282" s="74">
        <v>1.86748984329056E7</v>
      </c>
    </row>
    <row r="3283" customHeight="1" ht="21.0">
      <c r="J3283" s="17">
        <v>3282.0</v>
      </c>
      <c r="K3283" s="74">
        <v>6.01558502985548E7</v>
      </c>
    </row>
    <row r="3284" customHeight="1" ht="21.0">
      <c r="J3284" s="17">
        <v>3283.0</v>
      </c>
      <c r="K3284" s="74">
        <v>2.86973419650608E8</v>
      </c>
    </row>
    <row r="3285" customHeight="1" ht="21.0">
      <c r="J3285" s="17">
        <v>3284.0</v>
      </c>
      <c r="K3285" s="74">
        <v>2.92897463727957E7</v>
      </c>
    </row>
    <row r="3286" customHeight="1" ht="21.0">
      <c r="J3286" s="17">
        <v>3285.0</v>
      </c>
      <c r="K3286" s="74">
        <v>4.22965709328936E7</v>
      </c>
    </row>
    <row r="3287" customHeight="1" ht="21.0">
      <c r="J3287" s="17">
        <v>3286.0</v>
      </c>
      <c r="K3287" s="74">
        <v>1.27963643658723E8</v>
      </c>
    </row>
    <row r="3288" customHeight="1" ht="21.0">
      <c r="J3288" s="17">
        <v>3287.0</v>
      </c>
      <c r="K3288" s="74">
        <v>2.32482040518764E7</v>
      </c>
    </row>
    <row r="3289" customHeight="1" ht="21.0">
      <c r="J3289" s="17">
        <v>3288.0</v>
      </c>
      <c r="K3289" s="74">
        <v>7.29087607554111E7</v>
      </c>
    </row>
    <row r="3290" customHeight="1" ht="21.0">
      <c r="J3290" s="17">
        <v>3289.0</v>
      </c>
      <c r="K3290" s="74">
        <v>7.973128760888E7</v>
      </c>
    </row>
    <row r="3291" customHeight="1" ht="21.0">
      <c r="J3291" s="17">
        <v>3290.0</v>
      </c>
      <c r="K3291" s="74">
        <v>6275834.0753218</v>
      </c>
    </row>
    <row r="3292" customHeight="1" ht="21.0">
      <c r="J3292" s="17">
        <v>3291.0</v>
      </c>
      <c r="K3292" s="74">
        <v>3.26135258619736E7</v>
      </c>
    </row>
    <row r="3293" customHeight="1" ht="21.0">
      <c r="J3293" s="17">
        <v>3292.0</v>
      </c>
      <c r="K3293" s="74">
        <v>8.47467913761845E7</v>
      </c>
    </row>
    <row r="3294" customHeight="1" ht="21.0">
      <c r="J3294" s="17">
        <v>3293.0</v>
      </c>
      <c r="K3294" s="74">
        <v>4.33501708402492E7</v>
      </c>
    </row>
    <row r="3295" customHeight="1" ht="21.0">
      <c r="J3295" s="17">
        <v>3294.0</v>
      </c>
      <c r="K3295" s="74">
        <v>1.51684787588566E7</v>
      </c>
    </row>
    <row r="3296" customHeight="1" ht="21.0">
      <c r="J3296" s="17">
        <v>3295.0</v>
      </c>
      <c r="K3296" s="74">
        <v>1.53205560394296E7</v>
      </c>
    </row>
    <row r="3297" customHeight="1" ht="21.0">
      <c r="J3297" s="17">
        <v>3296.0</v>
      </c>
      <c r="K3297" s="74">
        <v>2.41303362375851E7</v>
      </c>
    </row>
    <row r="3298" customHeight="1" ht="21.0">
      <c r="J3298" s="17">
        <v>3297.0</v>
      </c>
      <c r="K3298" s="74">
        <v>2.90648926132723E7</v>
      </c>
    </row>
    <row r="3299" customHeight="1" ht="21.0">
      <c r="J3299" s="17">
        <v>3298.0</v>
      </c>
      <c r="K3299" s="74">
        <v>2.07371734936494E7</v>
      </c>
    </row>
    <row r="3300" customHeight="1" ht="21.0">
      <c r="J3300" s="17">
        <v>3299.0</v>
      </c>
      <c r="K3300" s="74">
        <v>1.97338975216959E7</v>
      </c>
    </row>
    <row r="3301" customHeight="1" ht="21.0">
      <c r="J3301" s="17">
        <v>3300.0</v>
      </c>
      <c r="K3301" s="74">
        <v>3.7191747993416E7</v>
      </c>
    </row>
    <row r="3302" customHeight="1" ht="21.0">
      <c r="J3302" s="17">
        <v>3301.0</v>
      </c>
      <c r="K3302" s="74">
        <v>3.62455542314413E8</v>
      </c>
    </row>
    <row r="3303" customHeight="1" ht="21.0">
      <c r="J3303" s="17">
        <v>3302.0</v>
      </c>
      <c r="K3303" s="74">
        <v>2.78259332645611E8</v>
      </c>
    </row>
    <row r="3304" customHeight="1" ht="21.0">
      <c r="J3304" s="17">
        <v>3303.0</v>
      </c>
      <c r="K3304" s="74">
        <v>1.23748174425266E8</v>
      </c>
    </row>
    <row r="3305" customHeight="1" ht="21.0">
      <c r="J3305" s="17">
        <v>3304.0</v>
      </c>
      <c r="K3305" s="74">
        <v>6.2097388312506E7</v>
      </c>
    </row>
    <row r="3306" customHeight="1" ht="21.0">
      <c r="J3306" s="17">
        <v>3305.0</v>
      </c>
      <c r="K3306" s="74">
        <v>3.148946164284E8</v>
      </c>
    </row>
    <row r="3307" customHeight="1" ht="21.0">
      <c r="J3307" s="17">
        <v>3306.0</v>
      </c>
      <c r="K3307" s="74">
        <v>9.17389979047201E7</v>
      </c>
    </row>
    <row r="3308" customHeight="1" ht="21.0">
      <c r="J3308" s="17">
        <v>3307.0</v>
      </c>
      <c r="K3308" s="74">
        <v>4.42373570514939E7</v>
      </c>
    </row>
    <row r="3309" customHeight="1" ht="21.0">
      <c r="J3309" s="17">
        <v>3308.0</v>
      </c>
      <c r="K3309" s="74">
        <v>1.78552701647814E7</v>
      </c>
    </row>
    <row r="3310" customHeight="1" ht="21.0">
      <c r="J3310" s="17">
        <v>3309.0</v>
      </c>
      <c r="K3310" s="74">
        <v>1.73990145207094E7</v>
      </c>
    </row>
    <row r="3311" customHeight="1" ht="21.0">
      <c r="J3311" s="17">
        <v>3310.0</v>
      </c>
      <c r="K3311" s="74">
        <v>4.63164425594607E7</v>
      </c>
    </row>
    <row r="3312" customHeight="1" ht="21.0">
      <c r="J3312" s="17">
        <v>3311.0</v>
      </c>
      <c r="K3312" s="74">
        <v>1.60288271715241E8</v>
      </c>
    </row>
    <row r="3313" customHeight="1" ht="21.0">
      <c r="J3313" s="17">
        <v>3312.0</v>
      </c>
      <c r="K3313" s="74">
        <v>5758791.98713676</v>
      </c>
    </row>
    <row r="3314" customHeight="1" ht="21.0">
      <c r="J3314" s="17">
        <v>3313.0</v>
      </c>
      <c r="K3314" s="74">
        <v>2.7676494351911E7</v>
      </c>
    </row>
    <row r="3315" customHeight="1" ht="21.0">
      <c r="J3315" s="17">
        <v>3314.0</v>
      </c>
      <c r="K3315" s="74">
        <v>3.3083199654375E7</v>
      </c>
    </row>
    <row r="3316" customHeight="1" ht="21.0">
      <c r="J3316" s="17">
        <v>3315.0</v>
      </c>
      <c r="K3316" s="74">
        <v>1.2705362219942E8</v>
      </c>
    </row>
    <row r="3317" customHeight="1" ht="21.0">
      <c r="J3317" s="17">
        <v>3316.0</v>
      </c>
      <c r="K3317" s="74">
        <v>2.1248752176983E7</v>
      </c>
    </row>
    <row r="3318" customHeight="1" ht="21.0">
      <c r="J3318" s="17">
        <v>3317.0</v>
      </c>
      <c r="K3318" s="74">
        <v>2.89310794026131E7</v>
      </c>
    </row>
    <row r="3319" customHeight="1" ht="21.0">
      <c r="J3319" s="17">
        <v>3318.0</v>
      </c>
      <c r="K3319" s="74">
        <v>8.27669831807456E7</v>
      </c>
    </row>
    <row r="3320" customHeight="1" ht="21.0">
      <c r="J3320" s="17">
        <v>3319.0</v>
      </c>
      <c r="K3320" s="74">
        <v>6930486.76335404</v>
      </c>
    </row>
    <row r="3321" customHeight="1" ht="21.0">
      <c r="J3321" s="17">
        <v>3320.0</v>
      </c>
      <c r="K3321" s="74">
        <v>1.86070288464521E8</v>
      </c>
    </row>
    <row r="3322" customHeight="1" ht="21.0">
      <c r="J3322" s="17">
        <v>3321.0</v>
      </c>
      <c r="K3322" s="74">
        <v>2.57183099543571E7</v>
      </c>
    </row>
    <row r="3323" customHeight="1" ht="21.0">
      <c r="J3323" s="17">
        <v>3322.0</v>
      </c>
      <c r="K3323" s="74">
        <v>2.99036354845583E7</v>
      </c>
    </row>
    <row r="3324" customHeight="1" ht="21.0">
      <c r="J3324" s="17">
        <v>3323.0</v>
      </c>
      <c r="K3324" s="74">
        <v>1.53573382184422E8</v>
      </c>
    </row>
    <row r="3325" customHeight="1" ht="21.0">
      <c r="J3325" s="17">
        <v>3324.0</v>
      </c>
      <c r="K3325" s="74">
        <v>4.4881223145765E8</v>
      </c>
    </row>
    <row r="3326" customHeight="1" ht="21.0">
      <c r="J3326" s="17">
        <v>3325.0</v>
      </c>
      <c r="K3326" s="74">
        <v>5.14047565152114E8</v>
      </c>
    </row>
    <row r="3327" customHeight="1" ht="21.0">
      <c r="J3327" s="17">
        <v>3326.0</v>
      </c>
      <c r="K3327" s="74">
        <v>3.5959593464246E7</v>
      </c>
    </row>
    <row r="3328" customHeight="1" ht="21.0">
      <c r="J3328" s="17">
        <v>3327.0</v>
      </c>
      <c r="K3328" s="74">
        <v>2.2408007994864E7</v>
      </c>
    </row>
    <row r="3329" customHeight="1" ht="21.0">
      <c r="J3329" s="17">
        <v>3328.0</v>
      </c>
      <c r="K3329" s="74">
        <v>7.34366988181394E7</v>
      </c>
    </row>
    <row r="3330" customHeight="1" ht="21.0">
      <c r="J3330" s="17">
        <v>3329.0</v>
      </c>
      <c r="K3330" s="74">
        <v>1.92697929114022E8</v>
      </c>
    </row>
    <row r="3331" customHeight="1" ht="21.0">
      <c r="J3331" s="17">
        <v>3330.0</v>
      </c>
      <c r="K3331" s="74">
        <v>1.70221033638292E7</v>
      </c>
    </row>
    <row r="3332" customHeight="1" ht="21.0">
      <c r="J3332" s="17">
        <v>3331.0</v>
      </c>
      <c r="K3332" s="74">
        <v>8.9176419859129E7</v>
      </c>
    </row>
    <row r="3333" customHeight="1" ht="21.0">
      <c r="J3333" s="17">
        <v>3332.0</v>
      </c>
      <c r="K3333" s="74">
        <v>4698829.19051043</v>
      </c>
    </row>
    <row r="3334" customHeight="1" ht="21.0">
      <c r="J3334" s="17">
        <v>3333.0</v>
      </c>
      <c r="K3334" s="74">
        <v>4.96223987151982E7</v>
      </c>
    </row>
    <row r="3335" customHeight="1" ht="21.0">
      <c r="J3335" s="17">
        <v>3334.0</v>
      </c>
      <c r="K3335" s="74">
        <v>2.16177016758746E7</v>
      </c>
    </row>
    <row r="3336" customHeight="1" ht="21.0">
      <c r="J3336" s="17">
        <v>3335.0</v>
      </c>
      <c r="K3336" s="74">
        <v>4.92014405798434E7</v>
      </c>
    </row>
    <row r="3337" customHeight="1" ht="21.0">
      <c r="J3337" s="17">
        <v>3336.0</v>
      </c>
      <c r="K3337" s="74">
        <v>1.10267042064725E8</v>
      </c>
    </row>
    <row r="3338" customHeight="1" ht="21.0">
      <c r="J3338" s="17">
        <v>3337.0</v>
      </c>
      <c r="K3338" s="74">
        <v>8.45384717470682E7</v>
      </c>
    </row>
    <row r="3339" customHeight="1" ht="21.0">
      <c r="J3339" s="17">
        <v>3338.0</v>
      </c>
      <c r="K3339" s="74">
        <v>1.60865369104669E8</v>
      </c>
    </row>
    <row r="3340" customHeight="1" ht="21.0">
      <c r="J3340" s="17">
        <v>3339.0</v>
      </c>
      <c r="K3340" s="74">
        <v>4983625.22224709</v>
      </c>
    </row>
    <row r="3341" customHeight="1" ht="21.0">
      <c r="J3341" s="17">
        <v>3340.0</v>
      </c>
      <c r="K3341" s="74">
        <v>1.00551388331036E7</v>
      </c>
    </row>
    <row r="3342" customHeight="1" ht="21.0">
      <c r="J3342" s="17">
        <v>3341.0</v>
      </c>
      <c r="K3342" s="74">
        <v>3.01830631473088E7</v>
      </c>
    </row>
    <row r="3343" customHeight="1" ht="21.0">
      <c r="J3343" s="17">
        <v>3342.0</v>
      </c>
      <c r="K3343" s="74">
        <v>9.66246378603376E7</v>
      </c>
    </row>
    <row r="3344" customHeight="1" ht="21.0">
      <c r="J3344" s="17">
        <v>3343.0</v>
      </c>
      <c r="K3344" s="74">
        <v>1.00580589598374E7</v>
      </c>
    </row>
    <row r="3345" customHeight="1" ht="21.0">
      <c r="J3345" s="17">
        <v>3344.0</v>
      </c>
      <c r="K3345" s="74">
        <v>1.14493853318054E7</v>
      </c>
    </row>
    <row r="3346" customHeight="1" ht="21.0">
      <c r="J3346" s="17">
        <v>3345.0</v>
      </c>
      <c r="K3346" s="74">
        <v>6378818.01008273</v>
      </c>
    </row>
    <row r="3347" customHeight="1" ht="21.0">
      <c r="J3347" s="17">
        <v>3346.0</v>
      </c>
      <c r="K3347" s="74">
        <v>4.30209810354386E7</v>
      </c>
    </row>
    <row r="3348" customHeight="1" ht="21.0">
      <c r="J3348" s="17">
        <v>3347.0</v>
      </c>
      <c r="K3348" s="74">
        <v>1.71873693046351E7</v>
      </c>
    </row>
    <row r="3349" customHeight="1" ht="21.0">
      <c r="J3349" s="17">
        <v>3348.0</v>
      </c>
      <c r="K3349" s="74">
        <v>1.05527842084663E8</v>
      </c>
    </row>
    <row r="3350" customHeight="1" ht="21.0">
      <c r="J3350" s="17">
        <v>3349.0</v>
      </c>
      <c r="K3350" s="74">
        <v>2611094.5353845</v>
      </c>
    </row>
    <row r="3351" customHeight="1" ht="21.0">
      <c r="J3351" s="17">
        <v>3350.0</v>
      </c>
      <c r="K3351" s="74">
        <v>1.30838511154353E8</v>
      </c>
    </row>
    <row r="3352" customHeight="1" ht="21.0">
      <c r="J3352" s="17">
        <v>3351.0</v>
      </c>
      <c r="K3352" s="74">
        <v>2.33024043482586E7</v>
      </c>
    </row>
    <row r="3353" customHeight="1" ht="21.0">
      <c r="J3353" s="17">
        <v>3352.0</v>
      </c>
      <c r="K3353" s="74">
        <v>1.22846421692835E8</v>
      </c>
    </row>
    <row r="3354" customHeight="1" ht="21.0">
      <c r="J3354" s="17">
        <v>3353.0</v>
      </c>
      <c r="K3354" s="74">
        <v>1.26967356990078E8</v>
      </c>
    </row>
    <row r="3355" customHeight="1" ht="21.0">
      <c r="J3355" s="17">
        <v>3354.0</v>
      </c>
      <c r="K3355" s="74">
        <v>5.5420819465819E7</v>
      </c>
    </row>
    <row r="3356" customHeight="1" ht="21.0">
      <c r="J3356" s="17">
        <v>3355.0</v>
      </c>
      <c r="K3356" s="74">
        <v>1.14955677564956E8</v>
      </c>
    </row>
    <row r="3357" customHeight="1" ht="21.0">
      <c r="J3357" s="17">
        <v>3356.0</v>
      </c>
      <c r="K3357" s="74">
        <v>1.42129431678818E7</v>
      </c>
    </row>
    <row r="3358" customHeight="1" ht="21.0">
      <c r="J3358" s="17">
        <v>3357.0</v>
      </c>
      <c r="K3358" s="74">
        <v>4.61195212619034E7</v>
      </c>
    </row>
    <row r="3359" customHeight="1" ht="21.0">
      <c r="J3359" s="17">
        <v>3358.0</v>
      </c>
      <c r="K3359" s="74">
        <v>5.4548949418479E7</v>
      </c>
    </row>
    <row r="3360" customHeight="1" ht="21.0">
      <c r="J3360" s="17">
        <v>3359.0</v>
      </c>
      <c r="K3360" s="74">
        <v>3178225.86306472</v>
      </c>
    </row>
    <row r="3361" customHeight="1" ht="21.0">
      <c r="J3361" s="17">
        <v>3360.0</v>
      </c>
      <c r="K3361" s="74">
        <v>3.6327573519843E7</v>
      </c>
    </row>
    <row r="3362" customHeight="1" ht="21.0">
      <c r="J3362" s="17">
        <v>3361.0</v>
      </c>
      <c r="K3362" s="74">
        <v>2870417.048184</v>
      </c>
    </row>
    <row r="3363" customHeight="1" ht="21.0">
      <c r="J3363" s="17">
        <v>3362.0</v>
      </c>
      <c r="K3363" s="74">
        <v>7.90220038085828E7</v>
      </c>
    </row>
    <row r="3364" customHeight="1" ht="21.0">
      <c r="J3364" s="17">
        <v>3363.0</v>
      </c>
      <c r="K3364" s="74">
        <v>5.83376375017132E7</v>
      </c>
    </row>
    <row r="3365" customHeight="1" ht="21.0">
      <c r="J3365" s="17">
        <v>3364.0</v>
      </c>
      <c r="K3365" s="74">
        <v>1.45560038284944E8</v>
      </c>
    </row>
    <row r="3366" customHeight="1" ht="21.0">
      <c r="J3366" s="17">
        <v>3365.0</v>
      </c>
      <c r="K3366" s="74">
        <v>2002721.98846392</v>
      </c>
    </row>
    <row r="3367" customHeight="1" ht="21.0">
      <c r="J3367" s="17">
        <v>3366.0</v>
      </c>
      <c r="K3367" s="74">
        <v>5.37925045831887E7</v>
      </c>
    </row>
    <row r="3368" customHeight="1" ht="21.0">
      <c r="J3368" s="17">
        <v>3367.0</v>
      </c>
      <c r="K3368" s="74">
        <v>3.62436130396531E8</v>
      </c>
    </row>
    <row r="3369" customHeight="1" ht="21.0">
      <c r="J3369" s="17">
        <v>3368.0</v>
      </c>
      <c r="K3369" s="74">
        <v>1.3089885373242E8</v>
      </c>
    </row>
    <row r="3370" customHeight="1" ht="21.0">
      <c r="J3370" s="17">
        <v>3369.0</v>
      </c>
      <c r="K3370" s="74">
        <v>6.03579239142872E7</v>
      </c>
    </row>
    <row r="3371" customHeight="1" ht="21.0">
      <c r="J3371" s="17">
        <v>3370.0</v>
      </c>
      <c r="K3371" s="74">
        <v>3.78563157368978E7</v>
      </c>
    </row>
    <row r="3372" customHeight="1" ht="21.0">
      <c r="J3372" s="17">
        <v>3371.0</v>
      </c>
      <c r="K3372" s="74">
        <v>1.38113704768841E8</v>
      </c>
    </row>
    <row r="3373" customHeight="1" ht="21.0">
      <c r="J3373" s="17">
        <v>3372.0</v>
      </c>
      <c r="K3373" s="74">
        <v>8.67230661236772E7</v>
      </c>
    </row>
    <row r="3374" customHeight="1" ht="21.0">
      <c r="J3374" s="17">
        <v>3373.0</v>
      </c>
      <c r="K3374" s="74">
        <v>3.45321786321342E7</v>
      </c>
    </row>
    <row r="3375" customHeight="1" ht="21.0">
      <c r="J3375" s="17">
        <v>3374.0</v>
      </c>
      <c r="K3375" s="74">
        <v>1.88896265201111E8</v>
      </c>
    </row>
    <row r="3376" customHeight="1" ht="21.0">
      <c r="J3376" s="17">
        <v>3375.0</v>
      </c>
      <c r="K3376" s="74">
        <v>8743622.28338953</v>
      </c>
    </row>
    <row r="3377" customHeight="1" ht="21.0">
      <c r="J3377" s="17">
        <v>3376.0</v>
      </c>
      <c r="K3377" s="74">
        <v>9163744.47258773</v>
      </c>
    </row>
    <row r="3378" customHeight="1" ht="21.0">
      <c r="J3378" s="17">
        <v>3377.0</v>
      </c>
      <c r="K3378" s="74">
        <v>3.04137354348091E7</v>
      </c>
    </row>
    <row r="3379" customHeight="1" ht="21.0">
      <c r="J3379" s="17">
        <v>3378.0</v>
      </c>
      <c r="K3379" s="74">
        <v>7008863.98111603</v>
      </c>
    </row>
    <row r="3380" customHeight="1" ht="21.0">
      <c r="J3380" s="17">
        <v>3379.0</v>
      </c>
      <c r="K3380" s="74">
        <v>3.89411686353802E7</v>
      </c>
    </row>
    <row r="3381" customHeight="1" ht="21.0">
      <c r="J3381" s="17">
        <v>3380.0</v>
      </c>
      <c r="K3381" s="74">
        <v>1.34308946289089E7</v>
      </c>
    </row>
    <row r="3382" customHeight="1" ht="21.0">
      <c r="J3382" s="17">
        <v>3381.0</v>
      </c>
      <c r="K3382" s="74">
        <v>2.67871440064723E7</v>
      </c>
    </row>
    <row r="3383" customHeight="1" ht="21.0">
      <c r="J3383" s="17">
        <v>3382.0</v>
      </c>
      <c r="K3383" s="74">
        <v>7.6653019645282E7</v>
      </c>
    </row>
    <row r="3384" customHeight="1" ht="21.0">
      <c r="J3384" s="17">
        <v>3383.0</v>
      </c>
      <c r="K3384" s="74">
        <v>4.56022837508033E7</v>
      </c>
    </row>
    <row r="3385" customHeight="1" ht="21.0">
      <c r="J3385" s="17">
        <v>3384.0</v>
      </c>
      <c r="K3385" s="74">
        <v>4.78736542953591E7</v>
      </c>
    </row>
    <row r="3386" customHeight="1" ht="21.0">
      <c r="J3386" s="17">
        <v>3385.0</v>
      </c>
      <c r="K3386" s="74">
        <v>7.98066899955643E7</v>
      </c>
    </row>
    <row r="3387" customHeight="1" ht="21.0">
      <c r="J3387" s="17">
        <v>3386.0</v>
      </c>
      <c r="K3387" s="74">
        <v>1.13697599421311E7</v>
      </c>
    </row>
    <row r="3388" customHeight="1" ht="21.0">
      <c r="J3388" s="17">
        <v>3387.0</v>
      </c>
      <c r="K3388" s="74">
        <v>1.74184883443136E7</v>
      </c>
    </row>
    <row r="3389" customHeight="1" ht="21.0">
      <c r="J3389" s="17">
        <v>3388.0</v>
      </c>
      <c r="K3389" s="74">
        <v>8.11192565763072E7</v>
      </c>
    </row>
    <row r="3390" customHeight="1" ht="21.0">
      <c r="J3390" s="17">
        <v>3389.0</v>
      </c>
      <c r="K3390" s="74">
        <v>2.78427623781702E7</v>
      </c>
    </row>
    <row r="3391" customHeight="1" ht="21.0">
      <c r="J3391" s="17">
        <v>3390.0</v>
      </c>
      <c r="K3391" s="74">
        <v>8.52922260875688E7</v>
      </c>
    </row>
    <row r="3392" customHeight="1" ht="21.0">
      <c r="J3392" s="17">
        <v>3391.0</v>
      </c>
      <c r="K3392" s="74">
        <v>1.36344903651622E8</v>
      </c>
    </row>
    <row r="3393" customHeight="1" ht="21.0">
      <c r="J3393" s="17">
        <v>3392.0</v>
      </c>
      <c r="K3393" s="74">
        <v>1.50960897765877E7</v>
      </c>
    </row>
    <row r="3394" customHeight="1" ht="21.0">
      <c r="J3394" s="17">
        <v>3393.0</v>
      </c>
      <c r="K3394" s="74">
        <v>3.04585683903954E8</v>
      </c>
    </row>
    <row r="3395" customHeight="1" ht="21.0">
      <c r="J3395" s="17">
        <v>3394.0</v>
      </c>
      <c r="K3395" s="74">
        <v>1.0469331917481E7</v>
      </c>
    </row>
    <row r="3396" customHeight="1" ht="21.0">
      <c r="J3396" s="17">
        <v>3395.0</v>
      </c>
      <c r="K3396" s="74">
        <v>2.58161283048506E8</v>
      </c>
    </row>
    <row r="3397" customHeight="1" ht="21.0">
      <c r="J3397" s="17">
        <v>3396.0</v>
      </c>
      <c r="K3397" s="74">
        <v>1.12479236554857E8</v>
      </c>
    </row>
    <row r="3398" customHeight="1" ht="21.0">
      <c r="J3398" s="17">
        <v>3397.0</v>
      </c>
      <c r="K3398" s="74">
        <v>3.29421739000001E7</v>
      </c>
    </row>
    <row r="3399" customHeight="1" ht="21.0">
      <c r="J3399" s="17">
        <v>3398.0</v>
      </c>
      <c r="K3399" s="74">
        <v>1.1481766901957E8</v>
      </c>
    </row>
    <row r="3400" customHeight="1" ht="21.0">
      <c r="J3400" s="17">
        <v>3399.0</v>
      </c>
      <c r="K3400" s="74">
        <v>3.3777103084745E7</v>
      </c>
    </row>
    <row r="3401" customHeight="1" ht="21.0">
      <c r="J3401" s="17">
        <v>3400.0</v>
      </c>
      <c r="K3401" s="74">
        <v>3.43900794306215E7</v>
      </c>
    </row>
    <row r="3402" customHeight="1" ht="21.0">
      <c r="J3402" s="17">
        <v>3401.0</v>
      </c>
      <c r="K3402" s="74">
        <v>9.03663783592633E7</v>
      </c>
    </row>
    <row r="3403" customHeight="1" ht="21.0">
      <c r="J3403" s="17">
        <v>3402.0</v>
      </c>
      <c r="K3403" s="74">
        <v>4107985.88785914</v>
      </c>
    </row>
    <row r="3404" customHeight="1" ht="21.0">
      <c r="J3404" s="17">
        <v>3403.0</v>
      </c>
      <c r="K3404" s="74">
        <v>1.46787917492114E7</v>
      </c>
    </row>
    <row r="3405" customHeight="1" ht="21.0">
      <c r="J3405" s="17">
        <v>3404.0</v>
      </c>
      <c r="K3405" s="74">
        <v>9438232.21262753</v>
      </c>
    </row>
    <row r="3406" customHeight="1" ht="21.0">
      <c r="J3406" s="17">
        <v>3405.0</v>
      </c>
      <c r="K3406" s="74">
        <v>7225137.61138742</v>
      </c>
    </row>
    <row r="3407" customHeight="1" ht="21.0">
      <c r="J3407" s="17">
        <v>3406.0</v>
      </c>
      <c r="K3407" s="74">
        <v>7769091.35321502</v>
      </c>
    </row>
    <row r="3408" customHeight="1" ht="21.0">
      <c r="J3408" s="17">
        <v>3407.0</v>
      </c>
      <c r="K3408" s="74">
        <v>2.69597413542722E7</v>
      </c>
    </row>
    <row r="3409" customHeight="1" ht="21.0">
      <c r="J3409" s="17">
        <v>3408.0</v>
      </c>
      <c r="K3409" s="74">
        <v>6.38455122572208E7</v>
      </c>
    </row>
    <row r="3410" customHeight="1" ht="21.0">
      <c r="J3410" s="17">
        <v>3409.0</v>
      </c>
      <c r="K3410" s="74">
        <v>6.43300553315959E7</v>
      </c>
    </row>
    <row r="3411" customHeight="1" ht="21.0">
      <c r="J3411" s="17">
        <v>3410.0</v>
      </c>
      <c r="K3411" s="74">
        <v>5.6109262628325E7</v>
      </c>
    </row>
    <row r="3412" customHeight="1" ht="21.0">
      <c r="J3412" s="17">
        <v>3411.0</v>
      </c>
      <c r="K3412" s="74">
        <v>1.89633342881083E7</v>
      </c>
    </row>
    <row r="3413" customHeight="1" ht="21.0">
      <c r="J3413" s="17">
        <v>3412.0</v>
      </c>
      <c r="K3413" s="74">
        <v>1.51475221180756E8</v>
      </c>
    </row>
    <row r="3414" customHeight="1" ht="21.0">
      <c r="J3414" s="17">
        <v>3413.0</v>
      </c>
      <c r="K3414" s="74">
        <v>2.02793661972743E7</v>
      </c>
    </row>
    <row r="3415" customHeight="1" ht="21.0">
      <c r="J3415" s="17">
        <v>3414.0</v>
      </c>
      <c r="K3415" s="74">
        <v>1.05067708020568E7</v>
      </c>
    </row>
    <row r="3416" customHeight="1" ht="21.0">
      <c r="J3416" s="17">
        <v>3415.0</v>
      </c>
      <c r="K3416" s="74">
        <v>4.33915740102258E7</v>
      </c>
    </row>
    <row r="3417" customHeight="1" ht="21.0">
      <c r="J3417" s="17">
        <v>3416.0</v>
      </c>
      <c r="K3417" s="74">
        <v>8819010.05990679</v>
      </c>
    </row>
    <row r="3418" customHeight="1" ht="21.0">
      <c r="J3418" s="17">
        <v>3417.0</v>
      </c>
      <c r="K3418" s="74">
        <v>4.86405559119652E7</v>
      </c>
    </row>
    <row r="3419" customHeight="1" ht="21.0">
      <c r="J3419" s="17">
        <v>3418.0</v>
      </c>
      <c r="K3419" s="74">
        <v>1.06271372559699E8</v>
      </c>
    </row>
    <row r="3420" customHeight="1" ht="21.0">
      <c r="J3420" s="17">
        <v>3419.0</v>
      </c>
      <c r="K3420" s="74">
        <v>1.98324305888279E8</v>
      </c>
    </row>
    <row r="3421" customHeight="1" ht="21.0">
      <c r="J3421" s="17">
        <v>3420.0</v>
      </c>
      <c r="K3421" s="74">
        <v>8.1722467476655E7</v>
      </c>
    </row>
    <row r="3422" customHeight="1" ht="21.0">
      <c r="J3422" s="17">
        <v>3421.0</v>
      </c>
      <c r="K3422" s="74">
        <v>6.45419317288381E7</v>
      </c>
    </row>
    <row r="3423" customHeight="1" ht="21.0">
      <c r="J3423" s="17">
        <v>3422.0</v>
      </c>
      <c r="K3423" s="74">
        <v>2.72185858883174E7</v>
      </c>
    </row>
    <row r="3424" customHeight="1" ht="21.0">
      <c r="J3424" s="17">
        <v>3423.0</v>
      </c>
      <c r="K3424" s="74">
        <v>1.41550237685702E7</v>
      </c>
    </row>
    <row r="3425" customHeight="1" ht="21.0">
      <c r="J3425" s="17">
        <v>3424.0</v>
      </c>
      <c r="K3425" s="74">
        <v>6.3437262115614E7</v>
      </c>
    </row>
    <row r="3426" customHeight="1" ht="21.0">
      <c r="J3426" s="17">
        <v>3425.0</v>
      </c>
      <c r="K3426" s="74">
        <v>6.93594400658634E7</v>
      </c>
    </row>
    <row r="3427" customHeight="1" ht="21.0">
      <c r="J3427" s="17">
        <v>3426.0</v>
      </c>
      <c r="K3427" s="74">
        <v>4423998.99538533</v>
      </c>
    </row>
    <row r="3428" customHeight="1" ht="21.0">
      <c r="J3428" s="17">
        <v>3427.0</v>
      </c>
      <c r="K3428" s="74">
        <v>8.41100518781202E7</v>
      </c>
    </row>
    <row r="3429" customHeight="1" ht="21.0">
      <c r="J3429" s="17">
        <v>3428.0</v>
      </c>
      <c r="K3429" s="74">
        <v>1.0920251087647E8</v>
      </c>
    </row>
    <row r="3430" customHeight="1" ht="21.0">
      <c r="J3430" s="17">
        <v>3429.0</v>
      </c>
      <c r="K3430" s="74">
        <v>7.89636209904186E7</v>
      </c>
    </row>
    <row r="3431" customHeight="1" ht="21.0">
      <c r="J3431" s="17">
        <v>3430.0</v>
      </c>
      <c r="K3431" s="74">
        <v>4.2493597451973E7</v>
      </c>
    </row>
    <row r="3432" customHeight="1" ht="21.0">
      <c r="J3432" s="17">
        <v>3431.0</v>
      </c>
      <c r="K3432" s="74">
        <v>6059550.84916397</v>
      </c>
    </row>
    <row r="3433" customHeight="1" ht="21.0">
      <c r="J3433" s="17">
        <v>3432.0</v>
      </c>
      <c r="K3433" s="74">
        <v>2444387.05107463</v>
      </c>
    </row>
    <row r="3434" customHeight="1" ht="21.0">
      <c r="J3434" s="17">
        <v>3433.0</v>
      </c>
      <c r="K3434" s="74">
        <v>5.80751396812376E7</v>
      </c>
    </row>
    <row r="3435" customHeight="1" ht="21.0">
      <c r="J3435" s="17">
        <v>3434.0</v>
      </c>
      <c r="K3435" s="74">
        <v>6.6805363233164E7</v>
      </c>
    </row>
    <row r="3436" customHeight="1" ht="21.0">
      <c r="J3436" s="17">
        <v>3435.0</v>
      </c>
      <c r="K3436" s="74">
        <v>1.42160291085682E8</v>
      </c>
    </row>
    <row r="3437" customHeight="1" ht="21.0">
      <c r="J3437" s="17">
        <v>3436.0</v>
      </c>
      <c r="K3437" s="74">
        <v>1.70541467510819E7</v>
      </c>
    </row>
    <row r="3438" customHeight="1" ht="21.0">
      <c r="J3438" s="17">
        <v>3437.0</v>
      </c>
      <c r="K3438" s="74">
        <v>4.82199603691893E7</v>
      </c>
    </row>
    <row r="3439" customHeight="1" ht="21.0">
      <c r="J3439" s="17">
        <v>3438.0</v>
      </c>
      <c r="K3439" s="74">
        <v>3.74735776957697E7</v>
      </c>
    </row>
    <row r="3440" customHeight="1" ht="21.0">
      <c r="J3440" s="17">
        <v>3439.0</v>
      </c>
      <c r="K3440" s="74">
        <v>2.6953092966979E8</v>
      </c>
    </row>
    <row r="3441" customHeight="1" ht="21.0">
      <c r="J3441" s="17">
        <v>3440.0</v>
      </c>
      <c r="K3441" s="74">
        <v>7.12837775721385E7</v>
      </c>
    </row>
    <row r="3442" customHeight="1" ht="21.0">
      <c r="J3442" s="17">
        <v>3441.0</v>
      </c>
      <c r="K3442" s="74">
        <v>1.56909381493803E7</v>
      </c>
    </row>
    <row r="3443" customHeight="1" ht="21.0">
      <c r="J3443" s="17">
        <v>3442.0</v>
      </c>
      <c r="K3443" s="74">
        <v>5.1960146105107E7</v>
      </c>
    </row>
    <row r="3444" customHeight="1" ht="21.0">
      <c r="J3444" s="17">
        <v>3443.0</v>
      </c>
      <c r="K3444" s="74">
        <v>1.5776284592975E7</v>
      </c>
    </row>
    <row r="3445" customHeight="1" ht="21.0">
      <c r="J3445" s="17">
        <v>3444.0</v>
      </c>
      <c r="K3445" s="74">
        <v>9.31434785372079E7</v>
      </c>
    </row>
    <row r="3446" customHeight="1" ht="21.0">
      <c r="J3446" s="17">
        <v>3445.0</v>
      </c>
      <c r="K3446" s="74">
        <v>2.8643905878137E7</v>
      </c>
    </row>
    <row r="3447" customHeight="1" ht="21.0">
      <c r="J3447" s="17">
        <v>3446.0</v>
      </c>
      <c r="K3447" s="74">
        <v>1.09257303509301E7</v>
      </c>
    </row>
    <row r="3448" customHeight="1" ht="21.0">
      <c r="J3448" s="17">
        <v>3447.0</v>
      </c>
      <c r="K3448" s="74">
        <v>2.79167785257458E7</v>
      </c>
    </row>
    <row r="3449" customHeight="1" ht="21.0">
      <c r="J3449" s="17">
        <v>3448.0</v>
      </c>
      <c r="K3449" s="74">
        <v>1.40544817831088E8</v>
      </c>
    </row>
    <row r="3450" customHeight="1" ht="21.0">
      <c r="J3450" s="17">
        <v>3449.0</v>
      </c>
      <c r="K3450" s="74">
        <v>1.95136241509904E7</v>
      </c>
    </row>
    <row r="3451" customHeight="1" ht="21.0">
      <c r="J3451" s="17">
        <v>3450.0</v>
      </c>
      <c r="K3451" s="74">
        <v>1.56239856981649E7</v>
      </c>
    </row>
    <row r="3452" customHeight="1" ht="21.0">
      <c r="J3452" s="17">
        <v>3451.0</v>
      </c>
      <c r="K3452" s="74">
        <v>7785659.92101536</v>
      </c>
    </row>
    <row r="3453" customHeight="1" ht="21.0">
      <c r="J3453" s="17">
        <v>3452.0</v>
      </c>
      <c r="K3453" s="74">
        <v>2.48077353721479E7</v>
      </c>
    </row>
    <row r="3454" customHeight="1" ht="21.0">
      <c r="J3454" s="17">
        <v>3453.0</v>
      </c>
      <c r="K3454" s="74">
        <v>1.1472126134156E7</v>
      </c>
    </row>
    <row r="3455" customHeight="1" ht="21.0">
      <c r="J3455" s="17">
        <v>3454.0</v>
      </c>
      <c r="K3455" s="74">
        <v>1.5295544595037E7</v>
      </c>
    </row>
    <row r="3456" customHeight="1" ht="21.0">
      <c r="J3456" s="17">
        <v>3455.0</v>
      </c>
      <c r="K3456" s="74">
        <v>2969314.34428948</v>
      </c>
    </row>
    <row r="3457" customHeight="1" ht="21.0">
      <c r="J3457" s="17">
        <v>3456.0</v>
      </c>
      <c r="K3457" s="74">
        <v>9.8879531622344E7</v>
      </c>
    </row>
    <row r="3458" customHeight="1" ht="21.0">
      <c r="J3458" s="17">
        <v>3457.0</v>
      </c>
      <c r="K3458" s="74">
        <v>4.6101473537314E7</v>
      </c>
    </row>
    <row r="3459" customHeight="1" ht="21.0">
      <c r="J3459" s="17">
        <v>3458.0</v>
      </c>
      <c r="K3459" s="74">
        <v>5.17943213507604E7</v>
      </c>
    </row>
    <row r="3460" customHeight="1" ht="21.0">
      <c r="J3460" s="17">
        <v>3459.0</v>
      </c>
      <c r="K3460" s="74">
        <v>6.91777178476379E7</v>
      </c>
    </row>
    <row r="3461" customHeight="1" ht="21.0">
      <c r="J3461" s="17">
        <v>3460.0</v>
      </c>
      <c r="K3461" s="74">
        <v>7809917.9642317</v>
      </c>
    </row>
    <row r="3462" customHeight="1" ht="21.0">
      <c r="J3462" s="17">
        <v>3461.0</v>
      </c>
      <c r="K3462" s="74">
        <v>4.306884806935E7</v>
      </c>
    </row>
    <row r="3463" customHeight="1" ht="21.0">
      <c r="J3463" s="17">
        <v>3462.0</v>
      </c>
      <c r="K3463" s="74">
        <v>2.95695780870767E7</v>
      </c>
    </row>
    <row r="3464" customHeight="1" ht="21.0">
      <c r="J3464" s="17">
        <v>3463.0</v>
      </c>
      <c r="K3464" s="74">
        <v>1.76972956890382E8</v>
      </c>
    </row>
    <row r="3465" customHeight="1" ht="21.0">
      <c r="J3465" s="17">
        <v>3464.0</v>
      </c>
      <c r="K3465" s="74">
        <v>7.26431363826619E7</v>
      </c>
    </row>
    <row r="3466" customHeight="1" ht="21.0">
      <c r="J3466" s="17">
        <v>3465.0</v>
      </c>
      <c r="K3466" s="74">
        <v>2.44867358993329E7</v>
      </c>
    </row>
    <row r="3467" customHeight="1" ht="21.0">
      <c r="J3467" s="17">
        <v>3466.0</v>
      </c>
      <c r="K3467" s="74">
        <v>2.00454929988592E7</v>
      </c>
    </row>
    <row r="3468" customHeight="1" ht="21.0">
      <c r="J3468" s="17">
        <v>3467.0</v>
      </c>
      <c r="K3468" s="74">
        <v>1.3463765709188E7</v>
      </c>
    </row>
    <row r="3469" customHeight="1" ht="21.0">
      <c r="J3469" s="17">
        <v>3468.0</v>
      </c>
      <c r="K3469" s="74">
        <v>3.89861413082128E7</v>
      </c>
    </row>
    <row r="3470" customHeight="1" ht="21.0">
      <c r="J3470" s="17">
        <v>3469.0</v>
      </c>
      <c r="K3470" s="74">
        <v>1.0878310439652E7</v>
      </c>
    </row>
    <row r="3471" customHeight="1" ht="21.0">
      <c r="J3471" s="17">
        <v>3470.0</v>
      </c>
      <c r="K3471" s="74">
        <v>1.70104970769368E7</v>
      </c>
    </row>
    <row r="3472" customHeight="1" ht="21.0">
      <c r="J3472" s="17">
        <v>3471.0</v>
      </c>
      <c r="K3472" s="74">
        <v>1.85466939668218E7</v>
      </c>
    </row>
    <row r="3473" customHeight="1" ht="21.0">
      <c r="J3473" s="17">
        <v>3472.0</v>
      </c>
      <c r="K3473" s="74">
        <v>8.2376778519672E7</v>
      </c>
    </row>
    <row r="3474" customHeight="1" ht="21.0">
      <c r="J3474" s="17">
        <v>3473.0</v>
      </c>
      <c r="K3474" s="74">
        <v>4.43639362146592E7</v>
      </c>
    </row>
    <row r="3475" customHeight="1" ht="21.0">
      <c r="J3475" s="17">
        <v>3474.0</v>
      </c>
      <c r="K3475" s="74">
        <v>5.38399727016384E7</v>
      </c>
    </row>
    <row r="3476" customHeight="1" ht="21.0">
      <c r="J3476" s="17">
        <v>3475.0</v>
      </c>
      <c r="K3476" s="74">
        <v>2.77597367760456E7</v>
      </c>
    </row>
    <row r="3477" customHeight="1" ht="21.0">
      <c r="J3477" s="17">
        <v>3476.0</v>
      </c>
      <c r="K3477" s="74">
        <v>9.62043720661407E7</v>
      </c>
    </row>
    <row r="3478" customHeight="1" ht="21.0">
      <c r="J3478" s="17">
        <v>3477.0</v>
      </c>
      <c r="K3478" s="74">
        <v>4.9442271372079E7</v>
      </c>
    </row>
    <row r="3479" customHeight="1" ht="21.0">
      <c r="J3479" s="17">
        <v>3478.0</v>
      </c>
      <c r="K3479" s="74">
        <v>1.06996845311472E8</v>
      </c>
    </row>
    <row r="3480" customHeight="1" ht="21.0">
      <c r="J3480" s="17">
        <v>3479.0</v>
      </c>
      <c r="K3480" s="74">
        <v>9682600.90181908</v>
      </c>
    </row>
    <row r="3481" customHeight="1" ht="21.0">
      <c r="J3481" s="17">
        <v>3480.0</v>
      </c>
      <c r="K3481" s="74">
        <v>3.00982019610462E8</v>
      </c>
    </row>
    <row r="3482" customHeight="1" ht="21.0">
      <c r="J3482" s="17">
        <v>3481.0</v>
      </c>
      <c r="K3482" s="74">
        <v>6346540.00030637</v>
      </c>
    </row>
    <row r="3483" customHeight="1" ht="21.0">
      <c r="J3483" s="17">
        <v>3482.0</v>
      </c>
      <c r="K3483" s="74">
        <v>5.17459675512902E7</v>
      </c>
    </row>
    <row r="3484" customHeight="1" ht="21.0">
      <c r="J3484" s="17">
        <v>3483.0</v>
      </c>
      <c r="K3484" s="74">
        <v>2.18073675535626E7</v>
      </c>
    </row>
    <row r="3485" customHeight="1" ht="21.0">
      <c r="J3485" s="17">
        <v>3484.0</v>
      </c>
      <c r="K3485" s="74">
        <v>2.0602417142241E8</v>
      </c>
    </row>
    <row r="3486" customHeight="1" ht="21.0">
      <c r="J3486" s="17">
        <v>3485.0</v>
      </c>
      <c r="K3486" s="74">
        <v>3.70683798625809E7</v>
      </c>
    </row>
    <row r="3487" customHeight="1" ht="21.0">
      <c r="J3487" s="17">
        <v>3486.0</v>
      </c>
      <c r="K3487" s="74">
        <v>4.1645430318434E7</v>
      </c>
    </row>
    <row r="3488" customHeight="1" ht="21.0">
      <c r="J3488" s="17">
        <v>3487.0</v>
      </c>
      <c r="K3488" s="74">
        <v>1.93073636579471E7</v>
      </c>
    </row>
    <row r="3489" customHeight="1" ht="21.0">
      <c r="J3489" s="17">
        <v>3488.0</v>
      </c>
      <c r="K3489" s="74">
        <v>1.38288543593446E8</v>
      </c>
    </row>
    <row r="3490" customHeight="1" ht="21.0">
      <c r="J3490" s="17">
        <v>3489.0</v>
      </c>
      <c r="K3490" s="74">
        <v>1.01957704617223E8</v>
      </c>
    </row>
    <row r="3491" customHeight="1" ht="21.0">
      <c r="J3491" s="17">
        <v>3490.0</v>
      </c>
      <c r="K3491" s="74">
        <v>3187055.17963103</v>
      </c>
    </row>
    <row r="3492" customHeight="1" ht="21.0">
      <c r="J3492" s="17">
        <v>3491.0</v>
      </c>
      <c r="K3492" s="74">
        <v>3.58401147447016E8</v>
      </c>
    </row>
    <row r="3493" customHeight="1" ht="21.0">
      <c r="J3493" s="17">
        <v>3492.0</v>
      </c>
      <c r="K3493" s="74">
        <v>1.68396320945842E8</v>
      </c>
    </row>
    <row r="3494" customHeight="1" ht="21.0">
      <c r="J3494" s="17">
        <v>3493.0</v>
      </c>
      <c r="K3494" s="74">
        <v>2406908.64388863</v>
      </c>
    </row>
    <row r="3495" customHeight="1" ht="21.0">
      <c r="J3495" s="17">
        <v>3494.0</v>
      </c>
      <c r="K3495" s="74">
        <v>1.88877446326895E7</v>
      </c>
    </row>
    <row r="3496" customHeight="1" ht="21.0">
      <c r="J3496" s="17">
        <v>3495.0</v>
      </c>
      <c r="K3496" s="74">
        <v>8185578.36530438</v>
      </c>
    </row>
    <row r="3497" customHeight="1" ht="21.0">
      <c r="J3497" s="17">
        <v>3496.0</v>
      </c>
      <c r="K3497" s="74">
        <v>1.8165390996272E7</v>
      </c>
    </row>
    <row r="3498" customHeight="1" ht="21.0">
      <c r="J3498" s="17">
        <v>3497.0</v>
      </c>
      <c r="K3498" s="74">
        <v>1.92368339953438E7</v>
      </c>
    </row>
    <row r="3499" customHeight="1" ht="21.0">
      <c r="J3499" s="17">
        <v>3498.0</v>
      </c>
      <c r="K3499" s="74">
        <v>1.06730560968041E8</v>
      </c>
    </row>
    <row r="3500" customHeight="1" ht="21.0">
      <c r="J3500" s="17">
        <v>3499.0</v>
      </c>
      <c r="K3500" s="74">
        <v>5279100.04916973</v>
      </c>
    </row>
    <row r="3501" customHeight="1" ht="21.0">
      <c r="J3501" s="17">
        <v>3500.0</v>
      </c>
      <c r="K3501" s="74">
        <v>1.42311414896367E8</v>
      </c>
    </row>
    <row r="3502" customHeight="1" ht="21.0">
      <c r="J3502" s="17">
        <v>3501.0</v>
      </c>
      <c r="K3502" s="74">
        <v>2795444.0172261</v>
      </c>
    </row>
    <row r="3503" customHeight="1" ht="21.0">
      <c r="J3503" s="17">
        <v>3502.0</v>
      </c>
      <c r="K3503" s="74">
        <v>8.98666669363552E7</v>
      </c>
    </row>
    <row r="3504" customHeight="1" ht="21.0">
      <c r="J3504" s="17">
        <v>3503.0</v>
      </c>
      <c r="K3504" s="74">
        <v>1.80805915641893E7</v>
      </c>
    </row>
    <row r="3505" customHeight="1" ht="21.0">
      <c r="J3505" s="17">
        <v>3504.0</v>
      </c>
      <c r="K3505" s="74">
        <v>7.37302728204729E7</v>
      </c>
    </row>
    <row r="3506" customHeight="1" ht="21.0">
      <c r="J3506" s="17">
        <v>3505.0</v>
      </c>
      <c r="K3506" s="74">
        <v>1.61691410230571E7</v>
      </c>
    </row>
    <row r="3507" customHeight="1" ht="21.0">
      <c r="J3507" s="17">
        <v>3506.0</v>
      </c>
      <c r="K3507" s="74">
        <v>3.01929390400725E8</v>
      </c>
    </row>
    <row r="3508" customHeight="1" ht="21.0">
      <c r="J3508" s="17">
        <v>3507.0</v>
      </c>
      <c r="K3508" s="74">
        <v>1.07773840960744E8</v>
      </c>
    </row>
    <row r="3509" customHeight="1" ht="21.0">
      <c r="J3509" s="17">
        <v>3508.0</v>
      </c>
      <c r="K3509" s="74">
        <v>1.03613233532452E7</v>
      </c>
    </row>
    <row r="3510" customHeight="1" ht="21.0">
      <c r="J3510" s="17">
        <v>3509.0</v>
      </c>
      <c r="K3510" s="74">
        <v>8.71826355956519E7</v>
      </c>
    </row>
    <row r="3511" customHeight="1" ht="21.0">
      <c r="J3511" s="17">
        <v>3510.0</v>
      </c>
      <c r="K3511" s="74">
        <v>4.54555491577634E7</v>
      </c>
    </row>
    <row r="3512" customHeight="1" ht="21.0">
      <c r="J3512" s="17">
        <v>3511.0</v>
      </c>
      <c r="K3512" s="74">
        <v>2.67803743169943E7</v>
      </c>
    </row>
    <row r="3513" customHeight="1" ht="21.0">
      <c r="J3513" s="17">
        <v>3512.0</v>
      </c>
      <c r="K3513" s="74">
        <v>2.24323648239535E7</v>
      </c>
    </row>
    <row r="3514" customHeight="1" ht="21.0">
      <c r="J3514" s="17">
        <v>3513.0</v>
      </c>
      <c r="K3514" s="74">
        <v>2.83137187139007E7</v>
      </c>
    </row>
    <row r="3515" customHeight="1" ht="21.0">
      <c r="J3515" s="17">
        <v>3514.0</v>
      </c>
      <c r="K3515" s="74">
        <v>3.87381403356699E7</v>
      </c>
    </row>
    <row r="3516" customHeight="1" ht="21.0">
      <c r="J3516" s="17">
        <v>3515.0</v>
      </c>
      <c r="K3516" s="74">
        <v>5276680.384669</v>
      </c>
    </row>
    <row r="3517" customHeight="1" ht="21.0">
      <c r="J3517" s="17">
        <v>3516.0</v>
      </c>
      <c r="K3517" s="74">
        <v>6.10343220081634E8</v>
      </c>
    </row>
    <row r="3518" customHeight="1" ht="21.0">
      <c r="J3518" s="17">
        <v>3517.0</v>
      </c>
      <c r="K3518" s="74">
        <v>7.34476487703244E7</v>
      </c>
    </row>
    <row r="3519" customHeight="1" ht="21.0">
      <c r="J3519" s="17">
        <v>3518.0</v>
      </c>
      <c r="K3519" s="74">
        <v>3.514702790657E8</v>
      </c>
    </row>
    <row r="3520" customHeight="1" ht="21.0">
      <c r="J3520" s="17">
        <v>3519.0</v>
      </c>
      <c r="K3520" s="74">
        <v>4.53280663432591E7</v>
      </c>
    </row>
    <row r="3521" customHeight="1" ht="21.0">
      <c r="J3521" s="17">
        <v>3520.0</v>
      </c>
      <c r="K3521" s="74">
        <v>1.09096600888375E7</v>
      </c>
    </row>
    <row r="3522" customHeight="1" ht="21.0">
      <c r="J3522" s="17">
        <v>3521.0</v>
      </c>
      <c r="K3522" s="74">
        <v>1.93625232958886E7</v>
      </c>
    </row>
    <row r="3523" customHeight="1" ht="21.0">
      <c r="J3523" s="17">
        <v>3522.0</v>
      </c>
      <c r="K3523" s="74">
        <v>8.50943234857119E7</v>
      </c>
    </row>
    <row r="3524" customHeight="1" ht="21.0">
      <c r="J3524" s="17">
        <v>3523.0</v>
      </c>
      <c r="K3524" s="74">
        <v>4.01287071917616E7</v>
      </c>
    </row>
    <row r="3525" customHeight="1" ht="21.0">
      <c r="J3525" s="17">
        <v>3524.0</v>
      </c>
      <c r="K3525" s="74">
        <v>6.85693874753224E7</v>
      </c>
    </row>
    <row r="3526" customHeight="1" ht="21.0">
      <c r="J3526" s="17">
        <v>3525.0</v>
      </c>
      <c r="K3526" s="74">
        <v>1.0501974614254E8</v>
      </c>
    </row>
    <row r="3527" customHeight="1" ht="21.0">
      <c r="J3527" s="17">
        <v>3526.0</v>
      </c>
      <c r="K3527" s="74">
        <v>1.17131413842379E8</v>
      </c>
    </row>
    <row r="3528" customHeight="1" ht="21.0">
      <c r="J3528" s="17">
        <v>3527.0</v>
      </c>
      <c r="K3528" s="74">
        <v>6.22513197334554E7</v>
      </c>
    </row>
    <row r="3529" customHeight="1" ht="21.0">
      <c r="J3529" s="17">
        <v>3528.0</v>
      </c>
      <c r="K3529" s="74">
        <v>3.08626170729348E7</v>
      </c>
    </row>
    <row r="3530" customHeight="1" ht="21.0">
      <c r="J3530" s="17">
        <v>3529.0</v>
      </c>
      <c r="K3530" s="74">
        <v>3.2373423436754E7</v>
      </c>
    </row>
    <row r="3531" customHeight="1" ht="21.0">
      <c r="J3531" s="17">
        <v>3530.0</v>
      </c>
      <c r="K3531" s="74">
        <v>5.76315501467642E7</v>
      </c>
    </row>
    <row r="3532" customHeight="1" ht="21.0">
      <c r="J3532" s="17">
        <v>3531.0</v>
      </c>
      <c r="K3532" s="74">
        <v>2.37684895609176E7</v>
      </c>
    </row>
    <row r="3533" customHeight="1" ht="21.0">
      <c r="J3533" s="17">
        <v>3532.0</v>
      </c>
      <c r="K3533" s="74">
        <v>1.85057240206279E8</v>
      </c>
    </row>
    <row r="3534" customHeight="1" ht="21.0">
      <c r="J3534" s="17">
        <v>3533.0</v>
      </c>
      <c r="K3534" s="74">
        <v>2859253.34484278</v>
      </c>
    </row>
    <row r="3535" customHeight="1" ht="21.0">
      <c r="J3535" s="17">
        <v>3534.0</v>
      </c>
      <c r="K3535" s="74">
        <v>8425465.2795859</v>
      </c>
    </row>
    <row r="3536" customHeight="1" ht="21.0">
      <c r="J3536" s="17">
        <v>3535.0</v>
      </c>
      <c r="K3536" s="74">
        <v>1.09492159061976E8</v>
      </c>
    </row>
    <row r="3537" customHeight="1" ht="21.0">
      <c r="J3537" s="17">
        <v>3536.0</v>
      </c>
      <c r="K3537" s="74">
        <v>1.59299261661801E7</v>
      </c>
    </row>
    <row r="3538" customHeight="1" ht="21.0">
      <c r="J3538" s="17">
        <v>3537.0</v>
      </c>
      <c r="K3538" s="74">
        <v>1.83991701609608E7</v>
      </c>
    </row>
    <row r="3539" customHeight="1" ht="21.0">
      <c r="J3539" s="17">
        <v>3538.0</v>
      </c>
      <c r="K3539" s="74">
        <v>2.70741250504226E7</v>
      </c>
    </row>
    <row r="3540" customHeight="1" ht="21.0">
      <c r="J3540" s="17">
        <v>3539.0</v>
      </c>
      <c r="K3540" s="74">
        <v>4.6927886324361E7</v>
      </c>
    </row>
    <row r="3541" customHeight="1" ht="21.0">
      <c r="J3541" s="17">
        <v>3540.0</v>
      </c>
      <c r="K3541" s="74">
        <v>2.02092812957377E7</v>
      </c>
    </row>
    <row r="3542" customHeight="1" ht="21.0">
      <c r="J3542" s="17">
        <v>3541.0</v>
      </c>
      <c r="K3542" s="74">
        <v>2.47898115258116E8</v>
      </c>
    </row>
    <row r="3543" customHeight="1" ht="21.0">
      <c r="J3543" s="17">
        <v>3542.0</v>
      </c>
      <c r="K3543" s="74">
        <v>2652175.73477639</v>
      </c>
    </row>
    <row r="3544" customHeight="1" ht="21.0">
      <c r="J3544" s="17">
        <v>3543.0</v>
      </c>
      <c r="K3544" s="74">
        <v>1.21533943450017E7</v>
      </c>
    </row>
    <row r="3545" customHeight="1" ht="21.0">
      <c r="J3545" s="17">
        <v>3544.0</v>
      </c>
      <c r="K3545" s="74">
        <v>9169028.70163784</v>
      </c>
    </row>
    <row r="3546" customHeight="1" ht="21.0">
      <c r="J3546" s="17">
        <v>3545.0</v>
      </c>
      <c r="K3546" s="74">
        <v>5.7655355721755E7</v>
      </c>
    </row>
    <row r="3547" customHeight="1" ht="21.0">
      <c r="J3547" s="17">
        <v>3546.0</v>
      </c>
      <c r="K3547" s="74">
        <v>2.21273449043805E7</v>
      </c>
    </row>
    <row r="3548" customHeight="1" ht="21.0">
      <c r="J3548" s="17">
        <v>3547.0</v>
      </c>
      <c r="K3548" s="74">
        <v>1.23227995151972E8</v>
      </c>
    </row>
    <row r="3549" customHeight="1" ht="21.0">
      <c r="J3549" s="17">
        <v>3548.0</v>
      </c>
      <c r="K3549" s="74">
        <v>6.74856836458595E7</v>
      </c>
    </row>
    <row r="3550" customHeight="1" ht="21.0">
      <c r="J3550" s="17">
        <v>3549.0</v>
      </c>
      <c r="K3550" s="74">
        <v>6.67610429766076E7</v>
      </c>
    </row>
    <row r="3551" customHeight="1" ht="21.0">
      <c r="J3551" s="17">
        <v>3550.0</v>
      </c>
      <c r="K3551" s="74">
        <v>9110719.99848528</v>
      </c>
    </row>
    <row r="3552" customHeight="1" ht="21.0">
      <c r="J3552" s="17">
        <v>3551.0</v>
      </c>
      <c r="K3552" s="74">
        <v>1.16681526799439E7</v>
      </c>
    </row>
    <row r="3553" customHeight="1" ht="21.0">
      <c r="J3553" s="17">
        <v>3552.0</v>
      </c>
      <c r="K3553" s="74">
        <v>1.04898062773059E7</v>
      </c>
    </row>
    <row r="3554" customHeight="1" ht="21.0">
      <c r="J3554" s="17">
        <v>3553.0</v>
      </c>
      <c r="K3554" s="74">
        <v>2.56202008885177E7</v>
      </c>
    </row>
    <row r="3555" customHeight="1" ht="21.0">
      <c r="J3555" s="17">
        <v>3554.0</v>
      </c>
      <c r="K3555" s="74">
        <v>1.16096035872921E7</v>
      </c>
    </row>
    <row r="3556" customHeight="1" ht="21.0">
      <c r="J3556" s="17">
        <v>3555.0</v>
      </c>
      <c r="K3556" s="74">
        <v>2.28053141680323E7</v>
      </c>
    </row>
    <row r="3557" customHeight="1" ht="21.0">
      <c r="J3557" s="17">
        <v>3556.0</v>
      </c>
      <c r="K3557" s="74">
        <v>8.57860378941532E7</v>
      </c>
    </row>
    <row r="3558" customHeight="1" ht="21.0">
      <c r="J3558" s="17">
        <v>3557.0</v>
      </c>
      <c r="K3558" s="74">
        <v>1.9313529221236E7</v>
      </c>
    </row>
    <row r="3559" customHeight="1" ht="21.0">
      <c r="J3559" s="17">
        <v>3558.0</v>
      </c>
      <c r="K3559" s="74">
        <v>1.6141626435086E7</v>
      </c>
    </row>
    <row r="3560" customHeight="1" ht="21.0">
      <c r="J3560" s="17">
        <v>3559.0</v>
      </c>
      <c r="K3560" s="74">
        <v>2.37499384016209E7</v>
      </c>
    </row>
    <row r="3561" customHeight="1" ht="21.0">
      <c r="J3561" s="17">
        <v>3560.0</v>
      </c>
      <c r="K3561" s="74">
        <v>1.61763934885968E7</v>
      </c>
    </row>
    <row r="3562" customHeight="1" ht="21.0">
      <c r="J3562" s="17">
        <v>3561.0</v>
      </c>
      <c r="K3562" s="74">
        <v>1.4042511986456E8</v>
      </c>
    </row>
    <row r="3563" customHeight="1" ht="21.0">
      <c r="J3563" s="17">
        <v>3562.0</v>
      </c>
      <c r="K3563" s="74">
        <v>1.14742098429222E7</v>
      </c>
    </row>
    <row r="3564" customHeight="1" ht="21.0">
      <c r="J3564" s="17">
        <v>3563.0</v>
      </c>
      <c r="K3564" s="74">
        <v>4.62988241986611E7</v>
      </c>
    </row>
    <row r="3565" customHeight="1" ht="21.0">
      <c r="J3565" s="17">
        <v>3564.0</v>
      </c>
      <c r="K3565" s="74">
        <v>2.52831964191103E8</v>
      </c>
    </row>
    <row r="3566" customHeight="1" ht="21.0">
      <c r="J3566" s="17">
        <v>3565.0</v>
      </c>
      <c r="K3566" s="74">
        <v>2.29739045957321E8</v>
      </c>
    </row>
    <row r="3567" customHeight="1" ht="21.0">
      <c r="J3567" s="17">
        <v>3566.0</v>
      </c>
      <c r="K3567" s="74">
        <v>4.32249988107215E8</v>
      </c>
    </row>
    <row r="3568" customHeight="1" ht="21.0">
      <c r="J3568" s="17">
        <v>3567.0</v>
      </c>
      <c r="K3568" s="74">
        <v>1.75253846577506E7</v>
      </c>
    </row>
    <row r="3569" customHeight="1" ht="21.0">
      <c r="J3569" s="17">
        <v>3568.0</v>
      </c>
      <c r="K3569" s="74">
        <v>7.58915081459849E7</v>
      </c>
    </row>
    <row r="3570" customHeight="1" ht="21.0">
      <c r="J3570" s="17">
        <v>3569.0</v>
      </c>
      <c r="K3570" s="74">
        <v>4979097.47482</v>
      </c>
    </row>
    <row r="3571" customHeight="1" ht="21.0">
      <c r="J3571" s="17">
        <v>3570.0</v>
      </c>
      <c r="K3571" s="74">
        <v>1.21100176433798E7</v>
      </c>
    </row>
    <row r="3572" customHeight="1" ht="21.0">
      <c r="J3572" s="17">
        <v>3571.0</v>
      </c>
      <c r="K3572" s="74">
        <v>1.12142455878587E7</v>
      </c>
    </row>
    <row r="3573" customHeight="1" ht="21.0">
      <c r="J3573" s="17">
        <v>3572.0</v>
      </c>
      <c r="K3573" s="74">
        <v>4433072.9724024</v>
      </c>
    </row>
    <row r="3574" customHeight="1" ht="21.0">
      <c r="J3574" s="17">
        <v>3573.0</v>
      </c>
      <c r="K3574" s="74">
        <v>3.12000064145611E7</v>
      </c>
    </row>
    <row r="3575" customHeight="1" ht="21.0">
      <c r="J3575" s="17">
        <v>3574.0</v>
      </c>
      <c r="K3575" s="74">
        <v>8986098.4588632</v>
      </c>
    </row>
    <row r="3576" customHeight="1" ht="21.0">
      <c r="J3576" s="17">
        <v>3575.0</v>
      </c>
      <c r="K3576" s="74">
        <v>4.42339492850579E7</v>
      </c>
    </row>
    <row r="3577" customHeight="1" ht="21.0">
      <c r="J3577" s="17">
        <v>3576.0</v>
      </c>
      <c r="K3577" s="74">
        <v>6.55871208771691E7</v>
      </c>
    </row>
    <row r="3578" customHeight="1" ht="21.0">
      <c r="J3578" s="17">
        <v>3577.0</v>
      </c>
      <c r="K3578" s="74">
        <v>2.08668056614493E8</v>
      </c>
    </row>
    <row r="3579" customHeight="1" ht="21.0">
      <c r="J3579" s="17">
        <v>3578.0</v>
      </c>
      <c r="K3579" s="74">
        <v>9.90215874391055E7</v>
      </c>
    </row>
    <row r="3580" customHeight="1" ht="21.0">
      <c r="J3580" s="17">
        <v>3579.0</v>
      </c>
      <c r="K3580" s="74">
        <v>7.41977413015899E7</v>
      </c>
    </row>
    <row r="3581" customHeight="1" ht="21.0">
      <c r="J3581" s="17">
        <v>3580.0</v>
      </c>
      <c r="K3581" s="74">
        <v>1.20173616301551E8</v>
      </c>
    </row>
    <row r="3582" customHeight="1" ht="21.0">
      <c r="J3582" s="17">
        <v>3581.0</v>
      </c>
      <c r="K3582" s="74">
        <v>1.21758392203694E8</v>
      </c>
    </row>
    <row r="3583" customHeight="1" ht="21.0">
      <c r="J3583" s="17">
        <v>3582.0</v>
      </c>
      <c r="K3583" s="74">
        <v>2.16135646382827E7</v>
      </c>
    </row>
    <row r="3584" customHeight="1" ht="21.0">
      <c r="J3584" s="17">
        <v>3583.0</v>
      </c>
      <c r="K3584" s="74">
        <v>2980713.08037484</v>
      </c>
    </row>
    <row r="3585" customHeight="1" ht="21.0">
      <c r="J3585" s="17">
        <v>3584.0</v>
      </c>
      <c r="K3585" s="74">
        <v>2.02131493875192E7</v>
      </c>
    </row>
    <row r="3586" customHeight="1" ht="21.0">
      <c r="J3586" s="17">
        <v>3585.0</v>
      </c>
      <c r="K3586" s="74">
        <v>1.35446742637669E7</v>
      </c>
    </row>
    <row r="3587" customHeight="1" ht="21.0">
      <c r="J3587" s="17">
        <v>3586.0</v>
      </c>
      <c r="K3587" s="74">
        <v>6.85698986520276E7</v>
      </c>
    </row>
    <row r="3588" customHeight="1" ht="21.0">
      <c r="J3588" s="17">
        <v>3587.0</v>
      </c>
      <c r="K3588" s="74">
        <v>9180963.09239874</v>
      </c>
    </row>
    <row r="3589" customHeight="1" ht="21.0">
      <c r="J3589" s="17">
        <v>3588.0</v>
      </c>
      <c r="K3589" s="74">
        <v>2784682.22690744</v>
      </c>
    </row>
    <row r="3590" customHeight="1" ht="21.0">
      <c r="J3590" s="17">
        <v>3589.0</v>
      </c>
      <c r="K3590" s="74">
        <v>8134707.5708616</v>
      </c>
    </row>
    <row r="3591" customHeight="1" ht="21.0">
      <c r="J3591" s="17">
        <v>3590.0</v>
      </c>
      <c r="K3591" s="74">
        <v>3.3200826757955E7</v>
      </c>
    </row>
    <row r="3592" customHeight="1" ht="21.0">
      <c r="J3592" s="17">
        <v>3591.0</v>
      </c>
      <c r="K3592" s="74">
        <v>4.88915405981126E7</v>
      </c>
    </row>
    <row r="3593" customHeight="1" ht="21.0">
      <c r="J3593" s="17">
        <v>3592.0</v>
      </c>
      <c r="K3593" s="74">
        <v>1.56016056782814E7</v>
      </c>
    </row>
    <row r="3594" customHeight="1" ht="21.0">
      <c r="J3594" s="17">
        <v>3593.0</v>
      </c>
      <c r="K3594" s="74">
        <v>2.53051188368529E7</v>
      </c>
    </row>
    <row r="3595" customHeight="1" ht="21.0">
      <c r="J3595" s="17">
        <v>3594.0</v>
      </c>
      <c r="K3595" s="74">
        <v>1.1730737357411E8</v>
      </c>
    </row>
    <row r="3596" customHeight="1" ht="21.0">
      <c r="J3596" s="17">
        <v>3595.0</v>
      </c>
      <c r="K3596" s="74">
        <v>1.43732043725246E7</v>
      </c>
    </row>
    <row r="3597" customHeight="1" ht="21.0">
      <c r="J3597" s="17">
        <v>3596.0</v>
      </c>
      <c r="K3597" s="74">
        <v>6698149.45761579</v>
      </c>
    </row>
    <row r="3598" customHeight="1" ht="21.0">
      <c r="J3598" s="17">
        <v>3597.0</v>
      </c>
      <c r="K3598" s="74">
        <v>1.44510015281093E8</v>
      </c>
    </row>
    <row r="3599" customHeight="1" ht="21.0">
      <c r="J3599" s="17">
        <v>3598.0</v>
      </c>
      <c r="K3599" s="74">
        <v>6861767.32556878</v>
      </c>
    </row>
    <row r="3600" customHeight="1" ht="21.0">
      <c r="J3600" s="17">
        <v>3599.0</v>
      </c>
      <c r="K3600" s="74">
        <v>1.62619173829732E8</v>
      </c>
    </row>
    <row r="3601" customHeight="1" ht="21.0">
      <c r="J3601" s="17">
        <v>3600.0</v>
      </c>
      <c r="K3601" s="74">
        <v>2.08921579826699E8</v>
      </c>
    </row>
    <row r="3602" customHeight="1" ht="21.0">
      <c r="J3602" s="17">
        <v>3601.0</v>
      </c>
      <c r="K3602" s="74">
        <v>7959526.57460986</v>
      </c>
    </row>
    <row r="3603" customHeight="1" ht="21.0">
      <c r="J3603" s="17">
        <v>3602.0</v>
      </c>
      <c r="K3603" s="74">
        <v>9.00073208259255E7</v>
      </c>
    </row>
    <row r="3604" customHeight="1" ht="21.0">
      <c r="J3604" s="17">
        <v>3603.0</v>
      </c>
      <c r="K3604" s="74">
        <v>4.18776344126276E7</v>
      </c>
    </row>
    <row r="3605" customHeight="1" ht="21.0">
      <c r="J3605" s="17">
        <v>3604.0</v>
      </c>
      <c r="K3605" s="74">
        <v>7081561.50490329</v>
      </c>
    </row>
    <row r="3606" customHeight="1" ht="21.0">
      <c r="J3606" s="17">
        <v>3605.0</v>
      </c>
      <c r="K3606" s="74">
        <v>2.15193967910331E8</v>
      </c>
    </row>
    <row r="3607" customHeight="1" ht="21.0">
      <c r="J3607" s="17">
        <v>3606.0</v>
      </c>
      <c r="K3607" s="74">
        <v>2221992.92977898</v>
      </c>
    </row>
    <row r="3608" customHeight="1" ht="21.0">
      <c r="J3608" s="17">
        <v>3607.0</v>
      </c>
      <c r="K3608" s="74">
        <v>1.12569346826944E8</v>
      </c>
    </row>
    <row r="3609" customHeight="1" ht="21.0">
      <c r="J3609" s="17">
        <v>3608.0</v>
      </c>
      <c r="K3609" s="74">
        <v>2.274966017541E7</v>
      </c>
    </row>
    <row r="3610" customHeight="1" ht="21.0">
      <c r="J3610" s="17">
        <v>3609.0</v>
      </c>
      <c r="K3610" s="74">
        <v>4656567.61983966</v>
      </c>
    </row>
    <row r="3611" customHeight="1" ht="21.0">
      <c r="J3611" s="17">
        <v>3610.0</v>
      </c>
      <c r="K3611" s="74">
        <v>5869612.83463622</v>
      </c>
    </row>
    <row r="3612" customHeight="1" ht="21.0">
      <c r="J3612" s="17">
        <v>3611.0</v>
      </c>
      <c r="K3612" s="74">
        <v>1.59495478907856E7</v>
      </c>
    </row>
    <row r="3613" customHeight="1" ht="21.0">
      <c r="J3613" s="17">
        <v>3612.0</v>
      </c>
      <c r="K3613" s="74">
        <v>3.222349521459E7</v>
      </c>
    </row>
    <row r="3614" customHeight="1" ht="21.0">
      <c r="J3614" s="17">
        <v>3613.0</v>
      </c>
      <c r="K3614" s="74">
        <v>3.50187162324536E7</v>
      </c>
    </row>
    <row r="3615" customHeight="1" ht="21.0">
      <c r="J3615" s="17">
        <v>3614.0</v>
      </c>
      <c r="K3615" s="74">
        <v>7.8803980634304E7</v>
      </c>
    </row>
    <row r="3616" customHeight="1" ht="21.0">
      <c r="J3616" s="17">
        <v>3615.0</v>
      </c>
      <c r="K3616" s="74">
        <v>5.74370471952075E7</v>
      </c>
    </row>
    <row r="3617" customHeight="1" ht="21.0">
      <c r="J3617" s="17">
        <v>3616.0</v>
      </c>
      <c r="K3617" s="74">
        <v>3.30493150488893E7</v>
      </c>
    </row>
    <row r="3618" customHeight="1" ht="21.0">
      <c r="J3618" s="17">
        <v>3617.0</v>
      </c>
      <c r="K3618" s="74">
        <v>2.17716074254841E8</v>
      </c>
    </row>
    <row r="3619" customHeight="1" ht="21.0">
      <c r="J3619" s="17">
        <v>3618.0</v>
      </c>
      <c r="K3619" s="74">
        <v>2.13400533425532E7</v>
      </c>
    </row>
    <row r="3620" customHeight="1" ht="21.0">
      <c r="J3620" s="17">
        <v>3619.0</v>
      </c>
      <c r="K3620" s="74">
        <v>2.38477118558543E7</v>
      </c>
    </row>
    <row r="3621" customHeight="1" ht="21.0">
      <c r="J3621" s="17">
        <v>3620.0</v>
      </c>
      <c r="K3621" s="74">
        <v>4563896.8201251</v>
      </c>
    </row>
    <row r="3622" customHeight="1" ht="21.0">
      <c r="J3622" s="17">
        <v>3621.0</v>
      </c>
      <c r="K3622" s="74">
        <v>4486039.47254019</v>
      </c>
    </row>
    <row r="3623" customHeight="1" ht="21.0">
      <c r="J3623" s="17">
        <v>3622.0</v>
      </c>
      <c r="K3623" s="74">
        <v>3.7126006033807E7</v>
      </c>
    </row>
    <row r="3624" customHeight="1" ht="21.0">
      <c r="J3624" s="17">
        <v>3623.0</v>
      </c>
      <c r="K3624" s="74">
        <v>6.98508080177913E7</v>
      </c>
    </row>
    <row r="3625" customHeight="1" ht="21.0">
      <c r="J3625" s="17">
        <v>3624.0</v>
      </c>
      <c r="K3625" s="74">
        <v>1.08521901283018E8</v>
      </c>
    </row>
    <row r="3626" customHeight="1" ht="21.0">
      <c r="J3626" s="17">
        <v>3625.0</v>
      </c>
      <c r="K3626" s="74">
        <v>8.69062441771501E7</v>
      </c>
    </row>
    <row r="3627" customHeight="1" ht="21.0">
      <c r="J3627" s="17">
        <v>3626.0</v>
      </c>
      <c r="K3627" s="74">
        <v>1.62827196706872E7</v>
      </c>
    </row>
    <row r="3628" customHeight="1" ht="21.0">
      <c r="J3628" s="17">
        <v>3627.0</v>
      </c>
      <c r="K3628" s="74">
        <v>5459358.763295</v>
      </c>
    </row>
    <row r="3629" customHeight="1" ht="21.0">
      <c r="J3629" s="17">
        <v>3628.0</v>
      </c>
      <c r="K3629" s="74">
        <v>2.48836681036554E7</v>
      </c>
    </row>
    <row r="3630" customHeight="1" ht="21.0">
      <c r="J3630" s="17">
        <v>3629.0</v>
      </c>
      <c r="K3630" s="74">
        <v>1.23309818332952E7</v>
      </c>
    </row>
    <row r="3631" customHeight="1" ht="21.0">
      <c r="J3631" s="17">
        <v>3630.0</v>
      </c>
      <c r="K3631" s="74">
        <v>1.47319217939847E7</v>
      </c>
    </row>
    <row r="3632" customHeight="1" ht="21.0">
      <c r="J3632" s="17">
        <v>3631.0</v>
      </c>
      <c r="K3632" s="74">
        <v>2.1680587787461E8</v>
      </c>
    </row>
    <row r="3633" customHeight="1" ht="21.0">
      <c r="J3633" s="17">
        <v>3632.0</v>
      </c>
      <c r="K3633" s="74">
        <v>6062982.45168703</v>
      </c>
    </row>
    <row r="3634" customHeight="1" ht="21.0">
      <c r="J3634" s="17">
        <v>3633.0</v>
      </c>
      <c r="K3634" s="74">
        <v>6.7102796839832E7</v>
      </c>
    </row>
    <row r="3635" customHeight="1" ht="21.0">
      <c r="J3635" s="17">
        <v>3634.0</v>
      </c>
      <c r="K3635" s="74">
        <v>9.57721642514628E7</v>
      </c>
    </row>
    <row r="3636" customHeight="1" ht="21.0">
      <c r="J3636" s="17">
        <v>3635.0</v>
      </c>
      <c r="K3636" s="74">
        <v>4.36268611846644E7</v>
      </c>
    </row>
    <row r="3637" customHeight="1" ht="21.0">
      <c r="J3637" s="17">
        <v>3636.0</v>
      </c>
      <c r="K3637" s="74">
        <v>6.2345384813448E7</v>
      </c>
    </row>
    <row r="3638" customHeight="1" ht="21.0">
      <c r="J3638" s="17">
        <v>3637.0</v>
      </c>
      <c r="K3638" s="74">
        <v>1.58729429340751E8</v>
      </c>
    </row>
    <row r="3639" customHeight="1" ht="21.0">
      <c r="J3639" s="17">
        <v>3638.0</v>
      </c>
      <c r="K3639" s="74">
        <v>6.90289276940129E7</v>
      </c>
    </row>
    <row r="3640" customHeight="1" ht="21.0">
      <c r="J3640" s="17">
        <v>3639.0</v>
      </c>
      <c r="K3640" s="74">
        <v>4.39274890752811E7</v>
      </c>
    </row>
    <row r="3641" customHeight="1" ht="21.0">
      <c r="J3641" s="17">
        <v>3640.0</v>
      </c>
      <c r="K3641" s="74">
        <v>3.50087674988027E7</v>
      </c>
    </row>
    <row r="3642" customHeight="1" ht="21.0">
      <c r="J3642" s="17">
        <v>3641.0</v>
      </c>
      <c r="K3642" s="74">
        <v>3.15224612441214E7</v>
      </c>
    </row>
    <row r="3643" customHeight="1" ht="21.0">
      <c r="J3643" s="17">
        <v>3642.0</v>
      </c>
      <c r="K3643" s="74">
        <v>6077075.5444071</v>
      </c>
    </row>
    <row r="3644" customHeight="1" ht="21.0">
      <c r="J3644" s="17">
        <v>3643.0</v>
      </c>
      <c r="K3644" s="74">
        <v>4.14447028926951E7</v>
      </c>
    </row>
    <row r="3645" customHeight="1" ht="21.0">
      <c r="J3645" s="17">
        <v>3644.0</v>
      </c>
      <c r="K3645" s="74">
        <v>8.091838026584E7</v>
      </c>
    </row>
    <row r="3646" customHeight="1" ht="21.0">
      <c r="J3646" s="17">
        <v>3645.0</v>
      </c>
      <c r="K3646" s="74">
        <v>8953870.6406873</v>
      </c>
    </row>
    <row r="3647" customHeight="1" ht="21.0">
      <c r="J3647" s="17">
        <v>3646.0</v>
      </c>
      <c r="K3647" s="74">
        <v>1.88164358500436E7</v>
      </c>
    </row>
    <row r="3648" customHeight="1" ht="21.0">
      <c r="J3648" s="17">
        <v>3647.0</v>
      </c>
      <c r="K3648" s="74">
        <v>2.89014355128276E7</v>
      </c>
    </row>
    <row r="3649" customHeight="1" ht="21.0">
      <c r="J3649" s="17">
        <v>3648.0</v>
      </c>
      <c r="K3649" s="74">
        <v>3.32218803319882E7</v>
      </c>
    </row>
    <row r="3650" customHeight="1" ht="21.0">
      <c r="J3650" s="17">
        <v>3649.0</v>
      </c>
      <c r="K3650" s="74">
        <v>2.14235133239649E7</v>
      </c>
    </row>
    <row r="3651" customHeight="1" ht="21.0">
      <c r="J3651" s="17">
        <v>3650.0</v>
      </c>
      <c r="K3651" s="74">
        <v>6.18074859776978E7</v>
      </c>
    </row>
    <row r="3652" customHeight="1" ht="21.0">
      <c r="J3652" s="17">
        <v>3651.0</v>
      </c>
      <c r="K3652" s="74">
        <v>6.8135030537047E7</v>
      </c>
    </row>
    <row r="3653" customHeight="1" ht="21.0">
      <c r="J3653" s="17">
        <v>3652.0</v>
      </c>
      <c r="K3653" s="74">
        <v>5.62432881622827E7</v>
      </c>
    </row>
    <row r="3654" customHeight="1" ht="21.0">
      <c r="J3654" s="17">
        <v>3653.0</v>
      </c>
      <c r="K3654" s="74">
        <v>6481308.5650672</v>
      </c>
    </row>
    <row r="3655" customHeight="1" ht="21.0">
      <c r="J3655" s="17">
        <v>3654.0</v>
      </c>
      <c r="K3655" s="74">
        <v>4984716.3297552</v>
      </c>
    </row>
    <row r="3656" customHeight="1" ht="21.0">
      <c r="J3656" s="17">
        <v>3655.0</v>
      </c>
      <c r="K3656" s="74">
        <v>3.37240300269406E8</v>
      </c>
    </row>
    <row r="3657" customHeight="1" ht="21.0">
      <c r="J3657" s="17">
        <v>3656.0</v>
      </c>
      <c r="K3657" s="74">
        <v>1.0772045915029E7</v>
      </c>
    </row>
    <row r="3658" customHeight="1" ht="21.0">
      <c r="J3658" s="17">
        <v>3657.0</v>
      </c>
      <c r="K3658" s="74">
        <v>1.91864514953577E7</v>
      </c>
    </row>
    <row r="3659" customHeight="1" ht="21.0">
      <c r="J3659" s="17">
        <v>3658.0</v>
      </c>
      <c r="K3659" s="74">
        <v>1.52460379118628E7</v>
      </c>
    </row>
    <row r="3660" customHeight="1" ht="21.0">
      <c r="J3660" s="17">
        <v>3659.0</v>
      </c>
      <c r="K3660" s="74">
        <v>1.06029505748416E8</v>
      </c>
    </row>
    <row r="3661" customHeight="1" ht="21.0">
      <c r="J3661" s="17">
        <v>3660.0</v>
      </c>
      <c r="K3661" s="74">
        <v>6.87578475548547E7</v>
      </c>
    </row>
    <row r="3662" customHeight="1" ht="21.0">
      <c r="J3662" s="17">
        <v>3661.0</v>
      </c>
      <c r="K3662" s="74">
        <v>2.03674010945953E8</v>
      </c>
    </row>
    <row r="3663" customHeight="1" ht="21.0">
      <c r="J3663" s="17">
        <v>3662.0</v>
      </c>
      <c r="K3663" s="74">
        <v>8.67078782865092E7</v>
      </c>
    </row>
    <row r="3664" customHeight="1" ht="21.0">
      <c r="J3664" s="17">
        <v>3663.0</v>
      </c>
      <c r="K3664" s="74">
        <v>2.37495878176521E7</v>
      </c>
    </row>
    <row r="3665" customHeight="1" ht="21.0">
      <c r="J3665" s="17">
        <v>3664.0</v>
      </c>
      <c r="K3665" s="74">
        <v>8.67390474721324E7</v>
      </c>
    </row>
    <row r="3666" customHeight="1" ht="21.0">
      <c r="J3666" s="17">
        <v>3665.0</v>
      </c>
      <c r="K3666" s="74">
        <v>4.7916077192582E7</v>
      </c>
    </row>
    <row r="3667" customHeight="1" ht="21.0">
      <c r="J3667" s="17">
        <v>3666.0</v>
      </c>
      <c r="K3667" s="74">
        <v>1.2179282008999E8</v>
      </c>
    </row>
    <row r="3668" customHeight="1" ht="21.0">
      <c r="J3668" s="17">
        <v>3667.0</v>
      </c>
      <c r="K3668" s="74">
        <v>1.34512486783416E7</v>
      </c>
    </row>
    <row r="3669" customHeight="1" ht="21.0">
      <c r="J3669" s="17">
        <v>3668.0</v>
      </c>
      <c r="K3669" s="74">
        <v>7.24821626607004E7</v>
      </c>
    </row>
    <row r="3670" customHeight="1" ht="21.0">
      <c r="J3670" s="17">
        <v>3669.0</v>
      </c>
      <c r="K3670" s="74">
        <v>3.25792981866172E7</v>
      </c>
    </row>
    <row r="3671" customHeight="1" ht="21.0">
      <c r="J3671" s="17">
        <v>3670.0</v>
      </c>
      <c r="K3671" s="74">
        <v>2.51823309618457E7</v>
      </c>
    </row>
    <row r="3672" customHeight="1" ht="21.0">
      <c r="J3672" s="17">
        <v>3671.0</v>
      </c>
      <c r="K3672" s="74">
        <v>1.2006229748838E8</v>
      </c>
    </row>
    <row r="3673" customHeight="1" ht="21.0">
      <c r="J3673" s="17">
        <v>3672.0</v>
      </c>
      <c r="K3673" s="74">
        <v>1.13456881216388E8</v>
      </c>
    </row>
    <row r="3674" customHeight="1" ht="21.0">
      <c r="J3674" s="17">
        <v>3673.0</v>
      </c>
      <c r="K3674" s="74">
        <v>1.17159584497394E7</v>
      </c>
    </row>
    <row r="3675" customHeight="1" ht="21.0">
      <c r="J3675" s="17">
        <v>3674.0</v>
      </c>
      <c r="K3675" s="74">
        <v>3.21332155936864E8</v>
      </c>
    </row>
    <row r="3676" customHeight="1" ht="21.0">
      <c r="J3676" s="17">
        <v>3675.0</v>
      </c>
      <c r="K3676" s="74">
        <v>1.78644181278046E7</v>
      </c>
    </row>
    <row r="3677" customHeight="1" ht="21.0">
      <c r="J3677" s="17">
        <v>3676.0</v>
      </c>
      <c r="K3677" s="74">
        <v>6.47106334747703E7</v>
      </c>
    </row>
    <row r="3678" customHeight="1" ht="21.0">
      <c r="J3678" s="17">
        <v>3677.0</v>
      </c>
      <c r="K3678" s="74">
        <v>9353722.41147116</v>
      </c>
    </row>
    <row r="3679" customHeight="1" ht="21.0">
      <c r="J3679" s="17">
        <v>3678.0</v>
      </c>
      <c r="K3679" s="74">
        <v>6.92818169910732E7</v>
      </c>
    </row>
    <row r="3680" customHeight="1" ht="21.0">
      <c r="J3680" s="17">
        <v>3679.0</v>
      </c>
      <c r="K3680" s="74">
        <v>1.8538177823379E7</v>
      </c>
    </row>
    <row r="3681" customHeight="1" ht="21.0">
      <c r="J3681" s="17">
        <v>3680.0</v>
      </c>
      <c r="K3681" s="74">
        <v>1.00236744174873E7</v>
      </c>
    </row>
    <row r="3682" customHeight="1" ht="21.0">
      <c r="J3682" s="17">
        <v>3681.0</v>
      </c>
      <c r="K3682" s="74">
        <v>6318067.30352339</v>
      </c>
    </row>
    <row r="3683" customHeight="1" ht="21.0">
      <c r="J3683" s="17">
        <v>3682.0</v>
      </c>
      <c r="K3683" s="74">
        <v>9066789.3721659</v>
      </c>
    </row>
    <row r="3684" customHeight="1" ht="21.0">
      <c r="J3684" s="17">
        <v>3683.0</v>
      </c>
      <c r="K3684" s="74">
        <v>6.66796039868643E7</v>
      </c>
    </row>
    <row r="3685" customHeight="1" ht="21.0">
      <c r="J3685" s="17">
        <v>3684.0</v>
      </c>
      <c r="K3685" s="74">
        <v>2.02347043027402E8</v>
      </c>
    </row>
    <row r="3686" customHeight="1" ht="21.0">
      <c r="J3686" s="17">
        <v>3685.0</v>
      </c>
      <c r="K3686" s="74">
        <v>1.09259655431827E7</v>
      </c>
    </row>
    <row r="3687" customHeight="1" ht="21.0">
      <c r="J3687" s="17">
        <v>3686.0</v>
      </c>
      <c r="K3687" s="74">
        <v>1827734.74576239</v>
      </c>
    </row>
    <row r="3688" customHeight="1" ht="21.0">
      <c r="J3688" s="17">
        <v>3687.0</v>
      </c>
      <c r="K3688" s="74">
        <v>1.62487890753917E8</v>
      </c>
    </row>
    <row r="3689" customHeight="1" ht="21.0">
      <c r="J3689" s="17">
        <v>3688.0</v>
      </c>
      <c r="K3689" s="74">
        <v>1.95074833271487E7</v>
      </c>
    </row>
    <row r="3690" customHeight="1" ht="21.0">
      <c r="J3690" s="17">
        <v>3689.0</v>
      </c>
      <c r="K3690" s="74">
        <v>4.67408712684564E7</v>
      </c>
    </row>
    <row r="3691" customHeight="1" ht="21.0">
      <c r="J3691" s="17">
        <v>3690.0</v>
      </c>
      <c r="K3691" s="74">
        <v>3.41650727707293E8</v>
      </c>
    </row>
    <row r="3692" customHeight="1" ht="21.0">
      <c r="J3692" s="17">
        <v>3691.0</v>
      </c>
      <c r="K3692" s="74">
        <v>2.59882581082124E7</v>
      </c>
    </row>
    <row r="3693" customHeight="1" ht="21.0">
      <c r="J3693" s="17">
        <v>3692.0</v>
      </c>
      <c r="K3693" s="74">
        <v>8.29004609810964E7</v>
      </c>
    </row>
    <row r="3694" customHeight="1" ht="21.0">
      <c r="J3694" s="17">
        <v>3693.0</v>
      </c>
      <c r="K3694" s="74">
        <v>5.44827436065121E7</v>
      </c>
    </row>
    <row r="3695" customHeight="1" ht="21.0">
      <c r="J3695" s="17">
        <v>3694.0</v>
      </c>
      <c r="K3695" s="74">
        <v>7.22667421717466E7</v>
      </c>
    </row>
    <row r="3696" customHeight="1" ht="21.0">
      <c r="J3696" s="17">
        <v>3695.0</v>
      </c>
      <c r="K3696" s="74">
        <v>2.01991486502887E8</v>
      </c>
    </row>
    <row r="3697" customHeight="1" ht="21.0">
      <c r="J3697" s="17">
        <v>3696.0</v>
      </c>
      <c r="K3697" s="74">
        <v>2.573256681104E7</v>
      </c>
    </row>
    <row r="3698" customHeight="1" ht="21.0">
      <c r="J3698" s="17">
        <v>3697.0</v>
      </c>
      <c r="K3698" s="74">
        <v>8.68469135436587E7</v>
      </c>
    </row>
    <row r="3699" customHeight="1" ht="21.0">
      <c r="J3699" s="17">
        <v>3698.0</v>
      </c>
      <c r="K3699" s="74">
        <v>7.1127797297292E8</v>
      </c>
    </row>
    <row r="3700" customHeight="1" ht="21.0">
      <c r="J3700" s="17">
        <v>3699.0</v>
      </c>
      <c r="K3700" s="74">
        <v>4.05658689259459E7</v>
      </c>
    </row>
    <row r="3701" customHeight="1" ht="21.0">
      <c r="J3701" s="17">
        <v>3700.0</v>
      </c>
      <c r="K3701" s="74">
        <v>7361197.20361259</v>
      </c>
    </row>
    <row r="3702" customHeight="1" ht="21.0">
      <c r="J3702" s="17">
        <v>3701.0</v>
      </c>
      <c r="K3702" s="74">
        <v>9.70639727543286E7</v>
      </c>
    </row>
    <row r="3703" customHeight="1" ht="21.0">
      <c r="J3703" s="17">
        <v>3702.0</v>
      </c>
      <c r="K3703" s="74">
        <v>2.43336870243797E7</v>
      </c>
    </row>
    <row r="3704" customHeight="1" ht="21.0">
      <c r="J3704" s="17">
        <v>3703.0</v>
      </c>
      <c r="K3704" s="74">
        <v>3.4606035937428E7</v>
      </c>
    </row>
    <row r="3705" customHeight="1" ht="21.0">
      <c r="J3705" s="17">
        <v>3704.0</v>
      </c>
      <c r="K3705" s="74">
        <v>1.43405711625807E7</v>
      </c>
    </row>
    <row r="3706" customHeight="1" ht="21.0">
      <c r="J3706" s="17">
        <v>3705.0</v>
      </c>
      <c r="K3706" s="74">
        <v>1.29410497450666E7</v>
      </c>
    </row>
    <row r="3707" customHeight="1" ht="21.0">
      <c r="J3707" s="17">
        <v>3706.0</v>
      </c>
      <c r="K3707" s="74">
        <v>1.24368413680079E8</v>
      </c>
    </row>
    <row r="3708" customHeight="1" ht="21.0">
      <c r="J3708" s="17">
        <v>3707.0</v>
      </c>
      <c r="K3708" s="74">
        <v>4271825.03920797</v>
      </c>
    </row>
    <row r="3709" customHeight="1" ht="21.0">
      <c r="J3709" s="17">
        <v>3708.0</v>
      </c>
      <c r="K3709" s="74">
        <v>1.77588025125482E7</v>
      </c>
    </row>
    <row r="3710" customHeight="1" ht="21.0">
      <c r="J3710" s="17">
        <v>3709.0</v>
      </c>
      <c r="K3710" s="74">
        <v>1.06502772987628E8</v>
      </c>
    </row>
    <row r="3711" customHeight="1" ht="21.0">
      <c r="J3711" s="17">
        <v>3710.0</v>
      </c>
      <c r="K3711" s="74">
        <v>8213937.38098266</v>
      </c>
    </row>
    <row r="3712" customHeight="1" ht="21.0">
      <c r="J3712" s="17">
        <v>3711.0</v>
      </c>
      <c r="K3712" s="74">
        <v>1.14676910038061E8</v>
      </c>
    </row>
    <row r="3713" customHeight="1" ht="21.0">
      <c r="J3713" s="17">
        <v>3712.0</v>
      </c>
      <c r="K3713" s="74">
        <v>3656466.8389443</v>
      </c>
    </row>
    <row r="3714" customHeight="1" ht="21.0">
      <c r="J3714" s="17">
        <v>3713.0</v>
      </c>
      <c r="K3714" s="74">
        <v>5581322.066962</v>
      </c>
    </row>
    <row r="3715" customHeight="1" ht="21.0">
      <c r="J3715" s="17">
        <v>3714.0</v>
      </c>
      <c r="K3715" s="74">
        <v>9686544.4448312</v>
      </c>
    </row>
    <row r="3716" customHeight="1" ht="21.0">
      <c r="J3716" s="17">
        <v>3715.0</v>
      </c>
      <c r="K3716" s="74">
        <v>3.5393647946111E7</v>
      </c>
    </row>
    <row r="3717" customHeight="1" ht="21.0">
      <c r="J3717" s="17">
        <v>3716.0</v>
      </c>
      <c r="K3717" s="74">
        <v>1.51490160107919E9</v>
      </c>
    </row>
    <row r="3718" customHeight="1" ht="21.0">
      <c r="J3718" s="17">
        <v>3717.0</v>
      </c>
      <c r="K3718" s="74">
        <v>2207739.139311</v>
      </c>
    </row>
    <row r="3719" customHeight="1" ht="21.0">
      <c r="J3719" s="17">
        <v>3718.0</v>
      </c>
      <c r="K3719" s="74">
        <v>1752965.57462887</v>
      </c>
    </row>
    <row r="3720" customHeight="1" ht="21.0">
      <c r="J3720" s="17">
        <v>3719.0</v>
      </c>
      <c r="K3720" s="74">
        <v>1.68713102729296E7</v>
      </c>
    </row>
    <row r="3721" customHeight="1" ht="21.0">
      <c r="J3721" s="17">
        <v>3720.0</v>
      </c>
      <c r="K3721" s="74">
        <v>8.1525044728609E7</v>
      </c>
    </row>
    <row r="3722" customHeight="1" ht="21.0">
      <c r="J3722" s="17">
        <v>3721.0</v>
      </c>
      <c r="K3722" s="74">
        <v>9814247.34643076</v>
      </c>
    </row>
    <row r="3723" customHeight="1" ht="21.0">
      <c r="J3723" s="17">
        <v>3722.0</v>
      </c>
      <c r="K3723" s="74">
        <v>2742470.00047951</v>
      </c>
    </row>
    <row r="3724" customHeight="1" ht="21.0">
      <c r="J3724" s="17">
        <v>3723.0</v>
      </c>
      <c r="K3724" s="74">
        <v>1.89776941461477E7</v>
      </c>
    </row>
    <row r="3725" customHeight="1" ht="21.0">
      <c r="J3725" s="17">
        <v>3724.0</v>
      </c>
      <c r="K3725" s="74">
        <v>1.32631173155074E7</v>
      </c>
    </row>
    <row r="3726" customHeight="1" ht="21.0">
      <c r="J3726" s="17">
        <v>3725.0</v>
      </c>
      <c r="K3726" s="74">
        <v>1.10760379610842E8</v>
      </c>
    </row>
    <row r="3727" customHeight="1" ht="21.0">
      <c r="J3727" s="17">
        <v>3726.0</v>
      </c>
      <c r="K3727" s="74">
        <v>2.3977343291016E7</v>
      </c>
    </row>
    <row r="3728" customHeight="1" ht="21.0">
      <c r="J3728" s="17">
        <v>3727.0</v>
      </c>
      <c r="K3728" s="74">
        <v>1.83751811299475E7</v>
      </c>
    </row>
    <row r="3729" customHeight="1" ht="21.0">
      <c r="J3729" s="17">
        <v>3728.0</v>
      </c>
      <c r="K3729" s="74">
        <v>1.23679250488702E7</v>
      </c>
    </row>
    <row r="3730" customHeight="1" ht="21.0">
      <c r="J3730" s="17">
        <v>3729.0</v>
      </c>
      <c r="K3730" s="74">
        <v>8745653.90628417</v>
      </c>
    </row>
    <row r="3731" customHeight="1" ht="21.0">
      <c r="J3731" s="17">
        <v>3730.0</v>
      </c>
      <c r="K3731" s="74">
        <v>3.3350613846902E7</v>
      </c>
    </row>
    <row r="3732" customHeight="1" ht="21.0">
      <c r="J3732" s="17">
        <v>3731.0</v>
      </c>
      <c r="K3732" s="74">
        <v>2.28808476323202E7</v>
      </c>
    </row>
    <row r="3733" customHeight="1" ht="21.0">
      <c r="J3733" s="17">
        <v>3732.0</v>
      </c>
      <c r="K3733" s="74">
        <v>2.69254480528919E7</v>
      </c>
    </row>
    <row r="3734" customHeight="1" ht="21.0">
      <c r="J3734" s="17">
        <v>3733.0</v>
      </c>
      <c r="K3734" s="74">
        <v>4.52986443224084E7</v>
      </c>
    </row>
    <row r="3735" customHeight="1" ht="21.0">
      <c r="J3735" s="17">
        <v>3734.0</v>
      </c>
      <c r="K3735" s="74">
        <v>8997269.49402055</v>
      </c>
    </row>
    <row r="3736" customHeight="1" ht="21.0">
      <c r="J3736" s="17">
        <v>3735.0</v>
      </c>
      <c r="K3736" s="74">
        <v>1.84590129780468E7</v>
      </c>
    </row>
    <row r="3737" customHeight="1" ht="21.0">
      <c r="J3737" s="17">
        <v>3736.0</v>
      </c>
      <c r="K3737" s="74">
        <v>1.09127308907769E8</v>
      </c>
    </row>
    <row r="3738" customHeight="1" ht="21.0">
      <c r="J3738" s="17">
        <v>3737.0</v>
      </c>
      <c r="K3738" s="74">
        <v>3.0773623997205E7</v>
      </c>
    </row>
    <row r="3739" customHeight="1" ht="21.0">
      <c r="J3739" s="17">
        <v>3738.0</v>
      </c>
      <c r="K3739" s="74">
        <v>3.45963181061233E8</v>
      </c>
    </row>
    <row r="3740" customHeight="1" ht="21.0">
      <c r="J3740" s="17">
        <v>3739.0</v>
      </c>
      <c r="K3740" s="74">
        <v>3.3616598596106E7</v>
      </c>
    </row>
    <row r="3741" customHeight="1" ht="21.0">
      <c r="J3741" s="17">
        <v>3740.0</v>
      </c>
      <c r="K3741" s="74">
        <v>5.56216790271281E7</v>
      </c>
    </row>
    <row r="3742" customHeight="1" ht="21.0">
      <c r="J3742" s="17">
        <v>3741.0</v>
      </c>
      <c r="K3742" s="74">
        <v>1.44170370514191E8</v>
      </c>
    </row>
    <row r="3743" customHeight="1" ht="21.0">
      <c r="J3743" s="17">
        <v>3742.0</v>
      </c>
      <c r="K3743" s="74">
        <v>1.370369698348E7</v>
      </c>
    </row>
    <row r="3744" customHeight="1" ht="21.0">
      <c r="J3744" s="17">
        <v>3743.0</v>
      </c>
      <c r="K3744" s="74">
        <v>3.24572602972639E7</v>
      </c>
    </row>
    <row r="3745" customHeight="1" ht="21.0">
      <c r="J3745" s="17">
        <v>3744.0</v>
      </c>
      <c r="K3745" s="74">
        <v>2896131.22545509</v>
      </c>
    </row>
    <row r="3746" customHeight="1" ht="21.0">
      <c r="J3746" s="17">
        <v>3745.0</v>
      </c>
      <c r="K3746" s="74">
        <v>6.79852944237989E7</v>
      </c>
    </row>
    <row r="3747" customHeight="1" ht="21.0">
      <c r="J3747" s="17">
        <v>3746.0</v>
      </c>
      <c r="K3747" s="74">
        <v>5.23139225967648E7</v>
      </c>
    </row>
    <row r="3748" customHeight="1" ht="21.0">
      <c r="J3748" s="17">
        <v>3747.0</v>
      </c>
      <c r="K3748" s="74">
        <v>4.14217897404513E7</v>
      </c>
    </row>
    <row r="3749" customHeight="1" ht="21.0">
      <c r="J3749" s="17">
        <v>3748.0</v>
      </c>
      <c r="K3749" s="74">
        <v>5.07699223691665E7</v>
      </c>
    </row>
    <row r="3750" customHeight="1" ht="21.0">
      <c r="J3750" s="17">
        <v>3749.0</v>
      </c>
      <c r="K3750" s="74">
        <v>1.12550676834114E7</v>
      </c>
    </row>
    <row r="3751" customHeight="1" ht="21.0">
      <c r="J3751" s="17">
        <v>3750.0</v>
      </c>
      <c r="K3751" s="74">
        <v>7.32062162857461E7</v>
      </c>
    </row>
    <row r="3752" customHeight="1" ht="21.0">
      <c r="J3752" s="17">
        <v>3751.0</v>
      </c>
      <c r="K3752" s="74">
        <v>7.9267328840793E7</v>
      </c>
    </row>
    <row r="3753" customHeight="1" ht="21.0">
      <c r="J3753" s="17">
        <v>3752.0</v>
      </c>
      <c r="K3753" s="74">
        <v>3.44672588885958E7</v>
      </c>
    </row>
    <row r="3754" customHeight="1" ht="21.0">
      <c r="J3754" s="17">
        <v>3753.0</v>
      </c>
      <c r="K3754" s="74">
        <v>1.050003296615E8</v>
      </c>
    </row>
    <row r="3755" customHeight="1" ht="21.0">
      <c r="J3755" s="17">
        <v>3754.0</v>
      </c>
      <c r="K3755" s="74">
        <v>5197028.43366939</v>
      </c>
    </row>
    <row r="3756" customHeight="1" ht="21.0">
      <c r="J3756" s="17">
        <v>3755.0</v>
      </c>
      <c r="K3756" s="74">
        <v>1.68133580313928E8</v>
      </c>
    </row>
    <row r="3757" customHeight="1" ht="21.0">
      <c r="J3757" s="17">
        <v>3756.0</v>
      </c>
      <c r="K3757" s="74">
        <v>7797974.75662913</v>
      </c>
    </row>
    <row r="3758" customHeight="1" ht="21.0">
      <c r="J3758" s="17">
        <v>3757.0</v>
      </c>
      <c r="K3758" s="74">
        <v>5.66457969497231E7</v>
      </c>
    </row>
    <row r="3759" customHeight="1" ht="21.0">
      <c r="J3759" s="17">
        <v>3758.0</v>
      </c>
      <c r="K3759" s="74">
        <v>5.00736287364953E7</v>
      </c>
    </row>
    <row r="3760" customHeight="1" ht="21.0">
      <c r="J3760" s="17">
        <v>3759.0</v>
      </c>
      <c r="K3760" s="74">
        <v>6.50078439960726E7</v>
      </c>
    </row>
    <row r="3761" customHeight="1" ht="21.0">
      <c r="J3761" s="17">
        <v>3760.0</v>
      </c>
      <c r="K3761" s="74">
        <v>8.49352499522202E7</v>
      </c>
    </row>
    <row r="3762" customHeight="1" ht="21.0">
      <c r="J3762" s="17">
        <v>3761.0</v>
      </c>
      <c r="K3762" s="74">
        <v>1.4582489363517E8</v>
      </c>
    </row>
    <row r="3763" customHeight="1" ht="21.0">
      <c r="J3763" s="17">
        <v>3762.0</v>
      </c>
      <c r="K3763" s="74">
        <v>3417345.54176689</v>
      </c>
    </row>
    <row r="3764" customHeight="1" ht="21.0">
      <c r="J3764" s="17">
        <v>3763.0</v>
      </c>
      <c r="K3764" s="74">
        <v>2.71484635099055E7</v>
      </c>
    </row>
    <row r="3765" customHeight="1" ht="21.0">
      <c r="J3765" s="17">
        <v>3764.0</v>
      </c>
      <c r="K3765" s="74">
        <v>8.16510567782E7</v>
      </c>
    </row>
    <row r="3766" customHeight="1" ht="21.0">
      <c r="J3766" s="17">
        <v>3765.0</v>
      </c>
      <c r="K3766" s="74">
        <v>3838670.43167196</v>
      </c>
    </row>
    <row r="3767" customHeight="1" ht="21.0">
      <c r="J3767" s="17">
        <v>3766.0</v>
      </c>
      <c r="K3767" s="74">
        <v>3.31957686438643E7</v>
      </c>
    </row>
    <row r="3768" customHeight="1" ht="21.0">
      <c r="J3768" s="17">
        <v>3767.0</v>
      </c>
      <c r="K3768" s="74">
        <v>4.6649405141199E7</v>
      </c>
    </row>
    <row r="3769" customHeight="1" ht="21.0">
      <c r="J3769" s="17">
        <v>3768.0</v>
      </c>
      <c r="K3769" s="74">
        <v>3.56476962719498E7</v>
      </c>
    </row>
    <row r="3770" customHeight="1" ht="21.0">
      <c r="J3770" s="17">
        <v>3769.0</v>
      </c>
      <c r="K3770" s="74">
        <v>5.20614084745478E7</v>
      </c>
    </row>
    <row r="3771" customHeight="1" ht="21.0">
      <c r="J3771" s="17">
        <v>3770.0</v>
      </c>
      <c r="K3771" s="74">
        <v>3.98068620611926E8</v>
      </c>
    </row>
    <row r="3772" customHeight="1" ht="21.0">
      <c r="J3772" s="17">
        <v>3771.0</v>
      </c>
      <c r="K3772" s="74">
        <v>2.47627175056168E7</v>
      </c>
    </row>
    <row r="3773" customHeight="1" ht="21.0">
      <c r="J3773" s="17">
        <v>3772.0</v>
      </c>
      <c r="K3773" s="74">
        <v>1.79999006438573E7</v>
      </c>
    </row>
    <row r="3774" customHeight="1" ht="21.0">
      <c r="J3774" s="17">
        <v>3773.0</v>
      </c>
      <c r="K3774" s="74">
        <v>3449407.19644265</v>
      </c>
    </row>
    <row r="3775" customHeight="1" ht="21.0">
      <c r="J3775" s="17">
        <v>3774.0</v>
      </c>
      <c r="K3775" s="74">
        <v>1.57078171752272E7</v>
      </c>
    </row>
    <row r="3776" customHeight="1" ht="21.0">
      <c r="J3776" s="17">
        <v>3775.0</v>
      </c>
      <c r="K3776" s="74">
        <v>2.85041182000505E7</v>
      </c>
    </row>
    <row r="3777" customHeight="1" ht="21.0">
      <c r="J3777" s="17">
        <v>3776.0</v>
      </c>
      <c r="K3777" s="74">
        <v>1.43486510916271E7</v>
      </c>
    </row>
    <row r="3778" customHeight="1" ht="21.0">
      <c r="J3778" s="17">
        <v>3777.0</v>
      </c>
      <c r="K3778" s="74">
        <v>1.30260061709116E7</v>
      </c>
    </row>
    <row r="3779" customHeight="1" ht="21.0">
      <c r="J3779" s="17">
        <v>3778.0</v>
      </c>
      <c r="K3779" s="74">
        <v>6.05973031546884E7</v>
      </c>
    </row>
    <row r="3780" customHeight="1" ht="21.0">
      <c r="J3780" s="17">
        <v>3779.0</v>
      </c>
      <c r="K3780" s="74">
        <v>5728992.67738299</v>
      </c>
    </row>
    <row r="3781" customHeight="1" ht="21.0">
      <c r="J3781" s="17">
        <v>3780.0</v>
      </c>
      <c r="K3781" s="74">
        <v>1.71370572124278E7</v>
      </c>
    </row>
    <row r="3782" customHeight="1" ht="21.0">
      <c r="J3782" s="17">
        <v>3781.0</v>
      </c>
      <c r="K3782" s="74">
        <v>8.27728601279888E7</v>
      </c>
    </row>
    <row r="3783" customHeight="1" ht="21.0">
      <c r="J3783" s="17">
        <v>3782.0</v>
      </c>
      <c r="K3783" s="74">
        <v>1.22889212755045E7</v>
      </c>
    </row>
    <row r="3784" customHeight="1" ht="21.0">
      <c r="J3784" s="17">
        <v>3783.0</v>
      </c>
      <c r="K3784" s="74">
        <v>1.3398960581552E8</v>
      </c>
    </row>
    <row r="3785" customHeight="1" ht="21.0">
      <c r="J3785" s="17">
        <v>3784.0</v>
      </c>
      <c r="K3785" s="74">
        <v>2.20654155768531E8</v>
      </c>
    </row>
    <row r="3786" customHeight="1" ht="21.0">
      <c r="J3786" s="17">
        <v>3785.0</v>
      </c>
      <c r="K3786" s="74">
        <v>2.0621243950832E7</v>
      </c>
    </row>
    <row r="3787" customHeight="1" ht="21.0">
      <c r="J3787" s="17">
        <v>3786.0</v>
      </c>
      <c r="K3787" s="74">
        <v>5.83625713810388E7</v>
      </c>
    </row>
    <row r="3788" customHeight="1" ht="21.0">
      <c r="J3788" s="17">
        <v>3787.0</v>
      </c>
      <c r="K3788" s="74">
        <v>2.3364705644141E7</v>
      </c>
    </row>
    <row r="3789" customHeight="1" ht="21.0">
      <c r="J3789" s="17">
        <v>3788.0</v>
      </c>
      <c r="K3789" s="74">
        <v>8007254.84765141</v>
      </c>
    </row>
    <row r="3790" customHeight="1" ht="21.0">
      <c r="J3790" s="17">
        <v>3789.0</v>
      </c>
      <c r="K3790" s="74">
        <v>5.1837852479778E7</v>
      </c>
    </row>
    <row r="3791" customHeight="1" ht="21.0">
      <c r="J3791" s="17">
        <v>3790.0</v>
      </c>
      <c r="K3791" s="74">
        <v>1.50315421665322E7</v>
      </c>
    </row>
    <row r="3792" customHeight="1" ht="21.0">
      <c r="J3792" s="17">
        <v>3791.0</v>
      </c>
      <c r="K3792" s="74">
        <v>4.81914447889299E7</v>
      </c>
    </row>
    <row r="3793" customHeight="1" ht="21.0">
      <c r="J3793" s="17">
        <v>3792.0</v>
      </c>
      <c r="K3793" s="74">
        <v>1.46236457655272E7</v>
      </c>
    </row>
    <row r="3794" customHeight="1" ht="21.0">
      <c r="J3794" s="17">
        <v>3793.0</v>
      </c>
      <c r="K3794" s="74">
        <v>1.152647181232E7</v>
      </c>
    </row>
    <row r="3795" customHeight="1" ht="21.0">
      <c r="J3795" s="17">
        <v>3794.0</v>
      </c>
      <c r="K3795" s="74">
        <v>2.49098760477383E7</v>
      </c>
    </row>
    <row r="3796" customHeight="1" ht="21.0">
      <c r="J3796" s="17">
        <v>3795.0</v>
      </c>
      <c r="K3796" s="74">
        <v>1.87150132414602E8</v>
      </c>
    </row>
    <row r="3797" customHeight="1" ht="21.0">
      <c r="J3797" s="17">
        <v>3796.0</v>
      </c>
      <c r="K3797" s="74">
        <v>1.21404927562314E7</v>
      </c>
    </row>
    <row r="3798" customHeight="1" ht="21.0">
      <c r="J3798" s="17">
        <v>3797.0</v>
      </c>
      <c r="K3798" s="74">
        <v>1.17120459917267E8</v>
      </c>
    </row>
    <row r="3799" customHeight="1" ht="21.0">
      <c r="J3799" s="17">
        <v>3798.0</v>
      </c>
      <c r="K3799" s="74">
        <v>2.77918040665357E8</v>
      </c>
    </row>
    <row r="3800" customHeight="1" ht="21.0">
      <c r="J3800" s="17">
        <v>3799.0</v>
      </c>
      <c r="K3800" s="74">
        <v>1.06597240451077E7</v>
      </c>
    </row>
    <row r="3801" customHeight="1" ht="21.0">
      <c r="J3801" s="17">
        <v>3800.0</v>
      </c>
      <c r="K3801" s="74">
        <v>5770123.88976753</v>
      </c>
    </row>
    <row r="3802" customHeight="1" ht="21.0">
      <c r="J3802" s="17">
        <v>3801.0</v>
      </c>
      <c r="K3802" s="74">
        <v>5.70065247576412E7</v>
      </c>
    </row>
    <row r="3803" customHeight="1" ht="21.0">
      <c r="J3803" s="17">
        <v>3802.0</v>
      </c>
      <c r="K3803" s="74">
        <v>5.05657949010226E7</v>
      </c>
    </row>
    <row r="3804" customHeight="1" ht="21.0">
      <c r="J3804" s="17">
        <v>3803.0</v>
      </c>
      <c r="K3804" s="74">
        <v>9.62446384547125E7</v>
      </c>
    </row>
    <row r="3805" customHeight="1" ht="21.0">
      <c r="J3805" s="17">
        <v>3804.0</v>
      </c>
      <c r="K3805" s="74">
        <v>1768491.71146531</v>
      </c>
    </row>
    <row r="3806" customHeight="1" ht="21.0">
      <c r="J3806" s="17">
        <v>3805.0</v>
      </c>
      <c r="K3806" s="74">
        <v>1.2290614697287E7</v>
      </c>
    </row>
    <row r="3807" customHeight="1" ht="21.0">
      <c r="J3807" s="17">
        <v>3806.0</v>
      </c>
      <c r="K3807" s="74">
        <v>9659106.05645216</v>
      </c>
    </row>
    <row r="3808" customHeight="1" ht="21.0">
      <c r="J3808" s="17">
        <v>3807.0</v>
      </c>
      <c r="K3808" s="74">
        <v>4.64688085754508E8</v>
      </c>
    </row>
    <row r="3809" customHeight="1" ht="21.0">
      <c r="J3809" s="17">
        <v>3808.0</v>
      </c>
      <c r="K3809" s="74">
        <v>2.8580958504726E8</v>
      </c>
    </row>
    <row r="3810" customHeight="1" ht="21.0">
      <c r="J3810" s="17">
        <v>3809.0</v>
      </c>
      <c r="K3810" s="74">
        <v>8.91817586303431E7</v>
      </c>
    </row>
    <row r="3811" customHeight="1" ht="21.0">
      <c r="J3811" s="17">
        <v>3810.0</v>
      </c>
      <c r="K3811" s="74">
        <v>1.32683272534168E7</v>
      </c>
    </row>
    <row r="3812" customHeight="1" ht="21.0">
      <c r="J3812" s="17">
        <v>3811.0</v>
      </c>
      <c r="K3812" s="74">
        <v>1.28782729837199E8</v>
      </c>
    </row>
    <row r="3813" customHeight="1" ht="21.0">
      <c r="J3813" s="17">
        <v>3812.0</v>
      </c>
      <c r="K3813" s="74">
        <v>1.16860668981923E8</v>
      </c>
    </row>
    <row r="3814" customHeight="1" ht="21.0">
      <c r="J3814" s="17">
        <v>3813.0</v>
      </c>
      <c r="K3814" s="74">
        <v>2.6233932634095E8</v>
      </c>
    </row>
    <row r="3815" customHeight="1" ht="21.0">
      <c r="J3815" s="17">
        <v>3814.0</v>
      </c>
      <c r="K3815" s="74">
        <v>6279961.35995973</v>
      </c>
    </row>
    <row r="3816" customHeight="1" ht="21.0">
      <c r="J3816" s="17">
        <v>3815.0</v>
      </c>
      <c r="K3816" s="74">
        <v>3725987.87376588</v>
      </c>
    </row>
    <row r="3817" customHeight="1" ht="21.0">
      <c r="J3817" s="17">
        <v>3816.0</v>
      </c>
      <c r="K3817" s="74">
        <v>1.431806337723E7</v>
      </c>
    </row>
    <row r="3818" customHeight="1" ht="21.0">
      <c r="J3818" s="17">
        <v>3817.0</v>
      </c>
      <c r="K3818" s="74">
        <v>8092193.11209139</v>
      </c>
    </row>
    <row r="3819" customHeight="1" ht="21.0">
      <c r="J3819" s="17">
        <v>3818.0</v>
      </c>
      <c r="K3819" s="74">
        <v>2.35805735819E7</v>
      </c>
    </row>
    <row r="3820" customHeight="1" ht="21.0">
      <c r="J3820" s="17">
        <v>3819.0</v>
      </c>
      <c r="K3820" s="74">
        <v>3.12414194626949E7</v>
      </c>
    </row>
    <row r="3821" customHeight="1" ht="21.0">
      <c r="J3821" s="17">
        <v>3820.0</v>
      </c>
      <c r="K3821" s="74">
        <v>6.51617032670886E7</v>
      </c>
    </row>
    <row r="3822" customHeight="1" ht="21.0">
      <c r="J3822" s="17">
        <v>3821.0</v>
      </c>
      <c r="K3822" s="74">
        <v>3216366.25077899</v>
      </c>
    </row>
    <row r="3823" customHeight="1" ht="21.0">
      <c r="J3823" s="17">
        <v>3822.0</v>
      </c>
      <c r="K3823" s="74">
        <v>2.43767147771098E7</v>
      </c>
    </row>
    <row r="3824" customHeight="1" ht="21.0">
      <c r="J3824" s="17">
        <v>3823.0</v>
      </c>
      <c r="K3824" s="74">
        <v>1.89857937481678E7</v>
      </c>
    </row>
    <row r="3825" customHeight="1" ht="21.0">
      <c r="J3825" s="17">
        <v>3824.0</v>
      </c>
      <c r="K3825" s="74">
        <v>3.14525571337313E7</v>
      </c>
    </row>
    <row r="3826" customHeight="1" ht="21.0">
      <c r="J3826" s="17">
        <v>3825.0</v>
      </c>
      <c r="K3826" s="74">
        <v>2.13396117709319E7</v>
      </c>
    </row>
    <row r="3827" customHeight="1" ht="21.0">
      <c r="J3827" s="17">
        <v>3826.0</v>
      </c>
      <c r="K3827" s="74">
        <v>1.35379032268745E7</v>
      </c>
    </row>
    <row r="3828" customHeight="1" ht="21.0">
      <c r="J3828" s="17">
        <v>3827.0</v>
      </c>
      <c r="K3828" s="74">
        <v>3.26960921786434E7</v>
      </c>
    </row>
    <row r="3829" customHeight="1" ht="21.0">
      <c r="J3829" s="17">
        <v>3828.0</v>
      </c>
      <c r="K3829" s="74">
        <v>8.7450630072385E7</v>
      </c>
    </row>
    <row r="3830" customHeight="1" ht="21.0">
      <c r="J3830" s="17">
        <v>3829.0</v>
      </c>
      <c r="K3830" s="74">
        <v>1.05876230018364E8</v>
      </c>
    </row>
    <row r="3831" customHeight="1" ht="21.0">
      <c r="J3831" s="17">
        <v>3830.0</v>
      </c>
      <c r="K3831" s="74">
        <v>2.29496454272488E7</v>
      </c>
    </row>
    <row r="3832" customHeight="1" ht="21.0">
      <c r="J3832" s="17">
        <v>3831.0</v>
      </c>
      <c r="K3832" s="74">
        <v>4.14930840343702E7</v>
      </c>
    </row>
    <row r="3833" customHeight="1" ht="21.0">
      <c r="J3833" s="17">
        <v>3832.0</v>
      </c>
      <c r="K3833" s="74">
        <v>9373133.943845</v>
      </c>
    </row>
    <row r="3834" customHeight="1" ht="21.0">
      <c r="J3834" s="17">
        <v>3833.0</v>
      </c>
      <c r="K3834" s="74">
        <v>4.09511112553157E7</v>
      </c>
    </row>
    <row r="3835" customHeight="1" ht="21.0">
      <c r="J3835" s="17">
        <v>3834.0</v>
      </c>
      <c r="K3835" s="74">
        <v>1.25278731910279E7</v>
      </c>
    </row>
    <row r="3836" customHeight="1" ht="21.0">
      <c r="J3836" s="17">
        <v>3835.0</v>
      </c>
      <c r="K3836" s="74">
        <v>5.31320411600411E7</v>
      </c>
    </row>
    <row r="3837" customHeight="1" ht="21.0">
      <c r="J3837" s="17">
        <v>3836.0</v>
      </c>
      <c r="K3837" s="74">
        <v>1.02465982017006E7</v>
      </c>
    </row>
    <row r="3838" customHeight="1" ht="21.0">
      <c r="J3838" s="17">
        <v>3837.0</v>
      </c>
      <c r="K3838" s="74">
        <v>1.42690817296578E8</v>
      </c>
    </row>
    <row r="3839" customHeight="1" ht="21.0">
      <c r="J3839" s="17">
        <v>3838.0</v>
      </c>
      <c r="K3839" s="74">
        <v>1.9399322564542E8</v>
      </c>
    </row>
    <row r="3840" customHeight="1" ht="21.0">
      <c r="J3840" s="17">
        <v>3839.0</v>
      </c>
      <c r="K3840" s="74">
        <v>1.74444956133094E7</v>
      </c>
    </row>
    <row r="3841" customHeight="1" ht="21.0">
      <c r="J3841" s="17">
        <v>3840.0</v>
      </c>
      <c r="K3841" s="74">
        <v>5.07629061300674E7</v>
      </c>
    </row>
    <row r="3842" customHeight="1" ht="21.0">
      <c r="J3842" s="17">
        <v>3841.0</v>
      </c>
      <c r="K3842" s="74">
        <v>1.16780814983012E8</v>
      </c>
    </row>
    <row r="3843" customHeight="1" ht="21.0">
      <c r="J3843" s="17">
        <v>3842.0</v>
      </c>
      <c r="K3843" s="74">
        <v>1.78828177188694E8</v>
      </c>
    </row>
    <row r="3844" customHeight="1" ht="21.0">
      <c r="J3844" s="17">
        <v>3843.0</v>
      </c>
      <c r="K3844" s="74">
        <v>2.14823515427426E7</v>
      </c>
    </row>
    <row r="3845" customHeight="1" ht="21.0">
      <c r="J3845" s="17">
        <v>3844.0</v>
      </c>
      <c r="K3845" s="74">
        <v>1.78914055802131E8</v>
      </c>
    </row>
    <row r="3846" customHeight="1" ht="21.0">
      <c r="J3846" s="17">
        <v>3845.0</v>
      </c>
      <c r="K3846" s="74">
        <v>9.50734461666713E7</v>
      </c>
    </row>
    <row r="3847" customHeight="1" ht="21.0">
      <c r="J3847" s="17">
        <v>3846.0</v>
      </c>
      <c r="K3847" s="74">
        <v>1.07106522431466E8</v>
      </c>
    </row>
    <row r="3848" customHeight="1" ht="21.0">
      <c r="J3848" s="17">
        <v>3847.0</v>
      </c>
      <c r="K3848" s="74">
        <v>1.02918274430058E8</v>
      </c>
    </row>
    <row r="3849" customHeight="1" ht="21.0">
      <c r="J3849" s="17">
        <v>3848.0</v>
      </c>
      <c r="K3849" s="74">
        <v>1.44088967950855E8</v>
      </c>
    </row>
    <row r="3850" customHeight="1" ht="21.0">
      <c r="J3850" s="17">
        <v>3849.0</v>
      </c>
      <c r="K3850" s="74">
        <v>5.59593802823828E7</v>
      </c>
    </row>
    <row r="3851" customHeight="1" ht="21.0">
      <c r="J3851" s="17">
        <v>3850.0</v>
      </c>
      <c r="K3851" s="74">
        <v>3.95590783621706E7</v>
      </c>
    </row>
    <row r="3852" customHeight="1" ht="21.0">
      <c r="J3852" s="17">
        <v>3851.0</v>
      </c>
      <c r="K3852" s="74">
        <v>2.84660602058669E7</v>
      </c>
    </row>
    <row r="3853" customHeight="1" ht="21.0">
      <c r="J3853" s="17">
        <v>3852.0</v>
      </c>
      <c r="K3853" s="74">
        <v>2.42343470793736E7</v>
      </c>
    </row>
    <row r="3854" customHeight="1" ht="21.0">
      <c r="J3854" s="17">
        <v>3853.0</v>
      </c>
      <c r="K3854" s="74">
        <v>4.72228147934067E7</v>
      </c>
    </row>
    <row r="3855" customHeight="1" ht="21.0">
      <c r="J3855" s="17">
        <v>3854.0</v>
      </c>
      <c r="K3855" s="74">
        <v>1.16677020570317E7</v>
      </c>
    </row>
    <row r="3856" customHeight="1" ht="21.0">
      <c r="J3856" s="17">
        <v>3855.0</v>
      </c>
      <c r="K3856" s="74">
        <v>2.77519193150259E7</v>
      </c>
    </row>
    <row r="3857" customHeight="1" ht="21.0">
      <c r="J3857" s="17">
        <v>3856.0</v>
      </c>
      <c r="K3857" s="74">
        <v>1.08231424640121E7</v>
      </c>
    </row>
    <row r="3858" customHeight="1" ht="21.0">
      <c r="J3858" s="17">
        <v>3857.0</v>
      </c>
      <c r="K3858" s="74">
        <v>8.3521641925546E7</v>
      </c>
    </row>
    <row r="3859" customHeight="1" ht="21.0">
      <c r="J3859" s="17">
        <v>3858.0</v>
      </c>
      <c r="K3859" s="74">
        <v>1.04739705410296E7</v>
      </c>
    </row>
    <row r="3860" customHeight="1" ht="21.0">
      <c r="J3860" s="17">
        <v>3859.0</v>
      </c>
      <c r="K3860" s="74">
        <v>1.61627894522797E7</v>
      </c>
    </row>
    <row r="3861" customHeight="1" ht="21.0">
      <c r="J3861" s="17">
        <v>3860.0</v>
      </c>
      <c r="K3861" s="74">
        <v>3.61492614493836E8</v>
      </c>
    </row>
    <row r="3862" customHeight="1" ht="21.0">
      <c r="J3862" s="17">
        <v>3861.0</v>
      </c>
      <c r="K3862" s="74">
        <v>2.48997943351401E7</v>
      </c>
    </row>
    <row r="3863" customHeight="1" ht="21.0">
      <c r="J3863" s="17">
        <v>3862.0</v>
      </c>
      <c r="K3863" s="74">
        <v>3.46710654144238E7</v>
      </c>
    </row>
    <row r="3864" customHeight="1" ht="21.0">
      <c r="J3864" s="17">
        <v>3863.0</v>
      </c>
      <c r="K3864" s="74">
        <v>1.03214664089312E7</v>
      </c>
    </row>
    <row r="3865" customHeight="1" ht="21.0">
      <c r="J3865" s="17">
        <v>3864.0</v>
      </c>
      <c r="K3865" s="74">
        <v>1.03312466241043E8</v>
      </c>
    </row>
    <row r="3866" customHeight="1" ht="21.0">
      <c r="J3866" s="17">
        <v>3865.0</v>
      </c>
      <c r="K3866" s="74">
        <v>8248084.40721226</v>
      </c>
    </row>
    <row r="3867" customHeight="1" ht="21.0">
      <c r="J3867" s="17">
        <v>3866.0</v>
      </c>
      <c r="K3867" s="74">
        <v>7442255.00576622</v>
      </c>
    </row>
    <row r="3868" customHeight="1" ht="21.0">
      <c r="J3868" s="17">
        <v>3867.0</v>
      </c>
      <c r="K3868" s="74">
        <v>6231656.53116607</v>
      </c>
    </row>
    <row r="3869" customHeight="1" ht="21.0">
      <c r="J3869" s="17">
        <v>3868.0</v>
      </c>
      <c r="K3869" s="74">
        <v>4.10455553092161E7</v>
      </c>
    </row>
    <row r="3870" customHeight="1" ht="21.0">
      <c r="J3870" s="17">
        <v>3869.0</v>
      </c>
      <c r="K3870" s="74">
        <v>4.0515800336395E7</v>
      </c>
    </row>
    <row r="3871" customHeight="1" ht="21.0">
      <c r="J3871" s="17">
        <v>3870.0</v>
      </c>
      <c r="K3871" s="74">
        <v>3.9806519942493E7</v>
      </c>
    </row>
    <row r="3872" customHeight="1" ht="21.0">
      <c r="J3872" s="17">
        <v>3871.0</v>
      </c>
      <c r="K3872" s="74">
        <v>3.54988898590706E7</v>
      </c>
    </row>
    <row r="3873" customHeight="1" ht="21.0">
      <c r="J3873" s="17">
        <v>3872.0</v>
      </c>
      <c r="K3873" s="74">
        <v>2.44603723278831E7</v>
      </c>
    </row>
    <row r="3874" customHeight="1" ht="21.0">
      <c r="J3874" s="17">
        <v>3873.0</v>
      </c>
      <c r="K3874" s="74">
        <v>2.68338158713454E8</v>
      </c>
    </row>
    <row r="3875" customHeight="1" ht="21.0">
      <c r="J3875" s="17">
        <v>3874.0</v>
      </c>
      <c r="K3875" s="74">
        <v>2.06911268377109E8</v>
      </c>
    </row>
    <row r="3876" customHeight="1" ht="21.0">
      <c r="J3876" s="17">
        <v>3875.0</v>
      </c>
      <c r="K3876" s="74">
        <v>8441328.357864</v>
      </c>
    </row>
    <row r="3877" customHeight="1" ht="21.0">
      <c r="J3877" s="17">
        <v>3876.0</v>
      </c>
      <c r="K3877" s="74">
        <v>1.3008860529373E8</v>
      </c>
    </row>
    <row r="3878" customHeight="1" ht="21.0">
      <c r="J3878" s="17">
        <v>3877.0</v>
      </c>
      <c r="K3878" s="74">
        <v>1.17602915708409E8</v>
      </c>
    </row>
    <row r="3879" customHeight="1" ht="21.0">
      <c r="J3879" s="17">
        <v>3878.0</v>
      </c>
      <c r="K3879" s="74">
        <v>1.08128620283986E7</v>
      </c>
    </row>
    <row r="3880" customHeight="1" ht="21.0">
      <c r="J3880" s="17">
        <v>3879.0</v>
      </c>
      <c r="K3880" s="74">
        <v>2.42884264846763E7</v>
      </c>
    </row>
    <row r="3881" customHeight="1" ht="21.0">
      <c r="J3881" s="17">
        <v>3880.0</v>
      </c>
      <c r="K3881" s="74">
        <v>2.40232818739956E7</v>
      </c>
    </row>
    <row r="3882" customHeight="1" ht="21.0">
      <c r="J3882" s="17">
        <v>3881.0</v>
      </c>
      <c r="K3882" s="74">
        <v>2.6503814182611E7</v>
      </c>
    </row>
    <row r="3883" customHeight="1" ht="21.0">
      <c r="J3883" s="17">
        <v>3882.0</v>
      </c>
      <c r="K3883" s="74">
        <v>4.28092845402092E7</v>
      </c>
    </row>
    <row r="3884" customHeight="1" ht="21.0">
      <c r="J3884" s="17">
        <v>3883.0</v>
      </c>
      <c r="K3884" s="74">
        <v>2.13599633386936E7</v>
      </c>
    </row>
    <row r="3885" customHeight="1" ht="21.0">
      <c r="J3885" s="17">
        <v>3884.0</v>
      </c>
      <c r="K3885" s="74">
        <v>3.45855792512799E7</v>
      </c>
    </row>
    <row r="3886" customHeight="1" ht="21.0">
      <c r="J3886" s="17">
        <v>3885.0</v>
      </c>
      <c r="K3886" s="74">
        <v>4.8986921249495E7</v>
      </c>
    </row>
    <row r="3887" customHeight="1" ht="21.0">
      <c r="J3887" s="17">
        <v>3886.0</v>
      </c>
      <c r="K3887" s="74">
        <v>2.10475824633888E8</v>
      </c>
    </row>
    <row r="3888" customHeight="1" ht="21.0">
      <c r="J3888" s="17">
        <v>3887.0</v>
      </c>
      <c r="K3888" s="74">
        <v>4.77868610950441E7</v>
      </c>
    </row>
    <row r="3889" customHeight="1" ht="21.0">
      <c r="J3889" s="17">
        <v>3888.0</v>
      </c>
      <c r="K3889" s="74">
        <v>7.56090812061054E7</v>
      </c>
    </row>
    <row r="3890" customHeight="1" ht="21.0">
      <c r="J3890" s="17">
        <v>3889.0</v>
      </c>
      <c r="K3890" s="74">
        <v>4.79785900969877E7</v>
      </c>
    </row>
    <row r="3891" customHeight="1" ht="21.0">
      <c r="J3891" s="17">
        <v>3890.0</v>
      </c>
      <c r="K3891" s="74">
        <v>3.43403809777913E8</v>
      </c>
    </row>
    <row r="3892" customHeight="1" ht="21.0">
      <c r="J3892" s="17">
        <v>3891.0</v>
      </c>
      <c r="K3892" s="74">
        <v>8.58126079508746E7</v>
      </c>
    </row>
    <row r="3893" customHeight="1" ht="21.0">
      <c r="J3893" s="17">
        <v>3892.0</v>
      </c>
      <c r="K3893" s="74">
        <v>3.86791859806989E7</v>
      </c>
    </row>
    <row r="3894" customHeight="1" ht="21.0">
      <c r="J3894" s="17">
        <v>3893.0</v>
      </c>
      <c r="K3894" s="74">
        <v>5.64339906640869E7</v>
      </c>
    </row>
    <row r="3895" customHeight="1" ht="21.0">
      <c r="J3895" s="17">
        <v>3894.0</v>
      </c>
      <c r="K3895" s="74">
        <v>3310969.9847211</v>
      </c>
    </row>
    <row r="3896" customHeight="1" ht="21.0">
      <c r="J3896" s="17">
        <v>3895.0</v>
      </c>
      <c r="K3896" s="74">
        <v>3.06572158497329E7</v>
      </c>
    </row>
    <row r="3897" customHeight="1" ht="21.0">
      <c r="J3897" s="17">
        <v>3896.0</v>
      </c>
      <c r="K3897" s="74">
        <v>1.79091401633451E8</v>
      </c>
    </row>
    <row r="3898" customHeight="1" ht="21.0">
      <c r="J3898" s="17">
        <v>3897.0</v>
      </c>
      <c r="K3898" s="74">
        <v>2.01491340474038E8</v>
      </c>
    </row>
    <row r="3899" customHeight="1" ht="21.0">
      <c r="J3899" s="17">
        <v>3898.0</v>
      </c>
      <c r="K3899" s="74">
        <v>2.1769468450776E7</v>
      </c>
    </row>
    <row r="3900" customHeight="1" ht="21.0">
      <c r="J3900" s="17">
        <v>3899.0</v>
      </c>
      <c r="K3900" s="74">
        <v>3.21283570627373E7</v>
      </c>
    </row>
    <row r="3901" customHeight="1" ht="21.0">
      <c r="J3901" s="17">
        <v>3900.0</v>
      </c>
      <c r="K3901" s="74">
        <v>2.70900913249303E7</v>
      </c>
    </row>
    <row r="3902" customHeight="1" ht="21.0">
      <c r="J3902" s="17">
        <v>3901.0</v>
      </c>
      <c r="K3902" s="74">
        <v>6.77541789251984E7</v>
      </c>
    </row>
    <row r="3903" customHeight="1" ht="21.0">
      <c r="J3903" s="17">
        <v>3902.0</v>
      </c>
      <c r="K3903" s="74">
        <v>2.31408458981226E8</v>
      </c>
    </row>
    <row r="3904" customHeight="1" ht="21.0">
      <c r="J3904" s="17">
        <v>3903.0</v>
      </c>
      <c r="K3904" s="74">
        <v>8.86942945536965E7</v>
      </c>
    </row>
    <row r="3905" customHeight="1" ht="21.0">
      <c r="J3905" s="17">
        <v>3904.0</v>
      </c>
      <c r="K3905" s="74">
        <v>4.71800051779201E7</v>
      </c>
    </row>
    <row r="3906" customHeight="1" ht="21.0">
      <c r="J3906" s="17">
        <v>3905.0</v>
      </c>
      <c r="K3906" s="74">
        <v>6218109.01023237</v>
      </c>
    </row>
    <row r="3907" customHeight="1" ht="21.0">
      <c r="J3907" s="17">
        <v>3906.0</v>
      </c>
      <c r="K3907" s="74">
        <v>7.63460143090739E7</v>
      </c>
    </row>
    <row r="3908" customHeight="1" ht="21.0">
      <c r="J3908" s="17">
        <v>3907.0</v>
      </c>
      <c r="K3908" s="74">
        <v>1.37345771998798E8</v>
      </c>
    </row>
    <row r="3909" customHeight="1" ht="21.0">
      <c r="J3909" s="17">
        <v>3908.0</v>
      </c>
      <c r="K3909" s="74">
        <v>4.72180531645422E7</v>
      </c>
    </row>
    <row r="3910" customHeight="1" ht="21.0">
      <c r="J3910" s="17">
        <v>3909.0</v>
      </c>
      <c r="K3910" s="74">
        <v>2.1254521254687E7</v>
      </c>
    </row>
    <row r="3911" customHeight="1" ht="21.0">
      <c r="J3911" s="17">
        <v>3910.0</v>
      </c>
      <c r="K3911" s="74">
        <v>5.85119033288763E7</v>
      </c>
    </row>
    <row r="3912" customHeight="1" ht="21.0">
      <c r="J3912" s="17">
        <v>3911.0</v>
      </c>
      <c r="K3912" s="74">
        <v>1.5333554921512E7</v>
      </c>
    </row>
    <row r="3913" customHeight="1" ht="21.0">
      <c r="J3913" s="17">
        <v>3912.0</v>
      </c>
      <c r="K3913" s="74">
        <v>2.7094723357803E7</v>
      </c>
    </row>
    <row r="3914" customHeight="1" ht="21.0">
      <c r="J3914" s="17">
        <v>3913.0</v>
      </c>
      <c r="K3914" s="74">
        <v>2.40928594177188E7</v>
      </c>
    </row>
    <row r="3915" customHeight="1" ht="21.0">
      <c r="J3915" s="17">
        <v>3914.0</v>
      </c>
      <c r="K3915" s="74">
        <v>2.47243762341194E7</v>
      </c>
    </row>
    <row r="3916" customHeight="1" ht="21.0">
      <c r="J3916" s="17">
        <v>3915.0</v>
      </c>
      <c r="K3916" s="74">
        <v>4.96342519723922E7</v>
      </c>
    </row>
    <row r="3917" customHeight="1" ht="21.0">
      <c r="J3917" s="17">
        <v>3916.0</v>
      </c>
      <c r="K3917" s="74">
        <v>6.56684099559529E8</v>
      </c>
    </row>
    <row r="3918" customHeight="1" ht="21.0">
      <c r="J3918" s="17">
        <v>3917.0</v>
      </c>
      <c r="K3918" s="74">
        <v>1.49385236902586E8</v>
      </c>
    </row>
    <row r="3919" customHeight="1" ht="21.0">
      <c r="J3919" s="17">
        <v>3918.0</v>
      </c>
      <c r="K3919" s="74">
        <v>2837534.87910913</v>
      </c>
    </row>
    <row r="3920" customHeight="1" ht="21.0">
      <c r="J3920" s="17">
        <v>3919.0</v>
      </c>
      <c r="K3920" s="74">
        <v>2.9491858190065E7</v>
      </c>
    </row>
    <row r="3921" customHeight="1" ht="21.0">
      <c r="J3921" s="17">
        <v>3920.0</v>
      </c>
      <c r="K3921" s="74">
        <v>8710546.85310194</v>
      </c>
    </row>
    <row r="3922" customHeight="1" ht="21.0">
      <c r="J3922" s="17">
        <v>3921.0</v>
      </c>
      <c r="K3922" s="74">
        <v>7.95322957375791E7</v>
      </c>
    </row>
    <row r="3923" customHeight="1" ht="21.0">
      <c r="J3923" s="17">
        <v>3922.0</v>
      </c>
      <c r="K3923" s="74">
        <v>6.3297732463078E7</v>
      </c>
    </row>
    <row r="3924" customHeight="1" ht="21.0">
      <c r="J3924" s="17">
        <v>3923.0</v>
      </c>
      <c r="K3924" s="74">
        <v>5.44826864950661E7</v>
      </c>
    </row>
    <row r="3925" customHeight="1" ht="21.0">
      <c r="J3925" s="17">
        <v>3924.0</v>
      </c>
      <c r="K3925" s="74">
        <v>1.9276300020804E7</v>
      </c>
    </row>
    <row r="3926" customHeight="1" ht="21.0">
      <c r="J3926" s="17">
        <v>3925.0</v>
      </c>
      <c r="K3926" s="74">
        <v>4.6602758533998E7</v>
      </c>
    </row>
    <row r="3927" customHeight="1" ht="21.0">
      <c r="J3927" s="17">
        <v>3926.0</v>
      </c>
      <c r="K3927" s="74">
        <v>5039914.68955752</v>
      </c>
    </row>
    <row r="3928" customHeight="1" ht="21.0">
      <c r="J3928" s="17">
        <v>3927.0</v>
      </c>
      <c r="K3928" s="74">
        <v>4.88520292497278E7</v>
      </c>
    </row>
    <row r="3929" customHeight="1" ht="21.0">
      <c r="J3929" s="17">
        <v>3928.0</v>
      </c>
      <c r="K3929" s="74">
        <v>4.05311155975849E7</v>
      </c>
    </row>
    <row r="3930" customHeight="1" ht="21.0">
      <c r="J3930" s="17">
        <v>3929.0</v>
      </c>
      <c r="K3930" s="74">
        <v>2.88863697944831E8</v>
      </c>
    </row>
    <row r="3931" customHeight="1" ht="21.0">
      <c r="J3931" s="17">
        <v>3930.0</v>
      </c>
      <c r="K3931" s="74">
        <v>1.27677181412959E7</v>
      </c>
    </row>
    <row r="3932" customHeight="1" ht="21.0">
      <c r="J3932" s="17">
        <v>3931.0</v>
      </c>
      <c r="K3932" s="74">
        <v>1.26434779377119E8</v>
      </c>
    </row>
    <row r="3933" customHeight="1" ht="21.0">
      <c r="J3933" s="17">
        <v>3932.0</v>
      </c>
      <c r="K3933" s="74">
        <v>7756572.58690129</v>
      </c>
    </row>
    <row r="3934" customHeight="1" ht="21.0">
      <c r="J3934" s="17">
        <v>3933.0</v>
      </c>
      <c r="K3934" s="74">
        <v>2.83937358426909E7</v>
      </c>
    </row>
    <row r="3935" customHeight="1" ht="21.0">
      <c r="J3935" s="17">
        <v>3934.0</v>
      </c>
      <c r="K3935" s="74">
        <v>3140026.57411759</v>
      </c>
    </row>
    <row r="3936" customHeight="1" ht="21.0">
      <c r="J3936" s="17">
        <v>3935.0</v>
      </c>
      <c r="K3936" s="74">
        <v>6.2001083513292E7</v>
      </c>
    </row>
    <row r="3937" customHeight="1" ht="21.0">
      <c r="J3937" s="17">
        <v>3936.0</v>
      </c>
      <c r="K3937" s="74">
        <v>2.6789190124636E7</v>
      </c>
    </row>
    <row r="3938" customHeight="1" ht="21.0">
      <c r="J3938" s="17">
        <v>3937.0</v>
      </c>
      <c r="K3938" s="74">
        <v>1527121.5359138</v>
      </c>
    </row>
    <row r="3939" customHeight="1" ht="21.0">
      <c r="J3939" s="17">
        <v>3938.0</v>
      </c>
      <c r="K3939" s="74">
        <v>5.8730964133959E7</v>
      </c>
    </row>
    <row r="3940" customHeight="1" ht="21.0">
      <c r="J3940" s="17">
        <v>3939.0</v>
      </c>
      <c r="K3940" s="74">
        <v>4.22542344737812E8</v>
      </c>
    </row>
    <row r="3941" customHeight="1" ht="21.0">
      <c r="J3941" s="17">
        <v>3940.0</v>
      </c>
      <c r="K3941" s="74">
        <v>3.0139056732234E7</v>
      </c>
    </row>
    <row r="3942" customHeight="1" ht="21.0">
      <c r="J3942" s="17">
        <v>3941.0</v>
      </c>
      <c r="K3942" s="74">
        <v>1071339.10374146</v>
      </c>
    </row>
    <row r="3943" customHeight="1" ht="21.0">
      <c r="J3943" s="17">
        <v>3942.0</v>
      </c>
      <c r="K3943" s="74">
        <v>1.94146263013427E7</v>
      </c>
    </row>
    <row r="3944" customHeight="1" ht="21.0">
      <c r="J3944" s="17">
        <v>3943.0</v>
      </c>
      <c r="K3944" s="74">
        <v>1.97860662768339E7</v>
      </c>
    </row>
    <row r="3945" customHeight="1" ht="21.0">
      <c r="J3945" s="17">
        <v>3944.0</v>
      </c>
      <c r="K3945" s="74">
        <v>7.10801006938811E7</v>
      </c>
    </row>
    <row r="3946" customHeight="1" ht="21.0">
      <c r="J3946" s="17">
        <v>3945.0</v>
      </c>
      <c r="K3946" s="74">
        <v>1.50942737499698E8</v>
      </c>
    </row>
    <row r="3947" customHeight="1" ht="21.0">
      <c r="J3947" s="17">
        <v>3946.0</v>
      </c>
      <c r="K3947" s="74">
        <v>6.02928259510376E7</v>
      </c>
    </row>
    <row r="3948" customHeight="1" ht="21.0">
      <c r="J3948" s="17">
        <v>3947.0</v>
      </c>
      <c r="K3948" s="74">
        <v>8.0865431312716E7</v>
      </c>
    </row>
    <row r="3949" customHeight="1" ht="21.0">
      <c r="J3949" s="17">
        <v>3948.0</v>
      </c>
      <c r="K3949" s="74">
        <v>9.1422627989479E7</v>
      </c>
    </row>
    <row r="3950" customHeight="1" ht="21.0">
      <c r="J3950" s="17">
        <v>3949.0</v>
      </c>
      <c r="K3950" s="74">
        <v>6790276.98695886</v>
      </c>
    </row>
    <row r="3951" customHeight="1" ht="21.0">
      <c r="J3951" s="17">
        <v>3950.0</v>
      </c>
      <c r="K3951" s="74">
        <v>6.22174801005883E7</v>
      </c>
    </row>
    <row r="3952" customHeight="1" ht="21.0">
      <c r="J3952" s="17">
        <v>3951.0</v>
      </c>
      <c r="K3952" s="74">
        <v>2.3690460540891E7</v>
      </c>
    </row>
    <row r="3953" customHeight="1" ht="21.0">
      <c r="J3953" s="17">
        <v>3952.0</v>
      </c>
      <c r="K3953" s="74">
        <v>2.89423824016888E7</v>
      </c>
    </row>
    <row r="3954" customHeight="1" ht="21.0">
      <c r="J3954" s="17">
        <v>3953.0</v>
      </c>
      <c r="K3954" s="74">
        <v>6.92956307486033E7</v>
      </c>
    </row>
    <row r="3955" customHeight="1" ht="21.0">
      <c r="J3955" s="17">
        <v>3954.0</v>
      </c>
      <c r="K3955" s="74">
        <v>7.38759874063859E7</v>
      </c>
    </row>
    <row r="3956" customHeight="1" ht="21.0">
      <c r="J3956" s="17">
        <v>3955.0</v>
      </c>
      <c r="K3956" s="74">
        <v>5.010957100505E7</v>
      </c>
    </row>
    <row r="3957" customHeight="1" ht="21.0">
      <c r="J3957" s="17">
        <v>3956.0</v>
      </c>
      <c r="K3957" s="74">
        <v>1.85541277770853E7</v>
      </c>
    </row>
    <row r="3958" customHeight="1" ht="21.0">
      <c r="J3958" s="17">
        <v>3957.0</v>
      </c>
      <c r="K3958" s="74">
        <v>4.69409743908514E7</v>
      </c>
    </row>
    <row r="3959" customHeight="1" ht="21.0">
      <c r="J3959" s="17">
        <v>3958.0</v>
      </c>
      <c r="K3959" s="74">
        <v>2.3960784244829E7</v>
      </c>
    </row>
    <row r="3960" customHeight="1" ht="21.0">
      <c r="J3960" s="17">
        <v>3959.0</v>
      </c>
      <c r="K3960" s="74">
        <v>3.92340590282067E7</v>
      </c>
    </row>
    <row r="3961" customHeight="1" ht="21.0">
      <c r="J3961" s="17">
        <v>3960.0</v>
      </c>
      <c r="K3961" s="74">
        <v>3.09884305598825E8</v>
      </c>
    </row>
    <row r="3962" customHeight="1" ht="21.0">
      <c r="J3962" s="17">
        <v>3961.0</v>
      </c>
      <c r="K3962" s="74">
        <v>4.22567932545633E8</v>
      </c>
    </row>
    <row r="3963" customHeight="1" ht="21.0">
      <c r="J3963" s="17">
        <v>3962.0</v>
      </c>
      <c r="K3963" s="74">
        <v>1.39626428272893E8</v>
      </c>
    </row>
    <row r="3964" customHeight="1" ht="21.0">
      <c r="J3964" s="17">
        <v>3963.0</v>
      </c>
      <c r="K3964" s="74">
        <v>1.30003305619853E8</v>
      </c>
    </row>
    <row r="3965" customHeight="1" ht="21.0">
      <c r="J3965" s="17">
        <v>3964.0</v>
      </c>
      <c r="K3965" s="74">
        <v>2.9778275923338E7</v>
      </c>
    </row>
    <row r="3966" customHeight="1" ht="21.0">
      <c r="J3966" s="17">
        <v>3965.0</v>
      </c>
      <c r="K3966" s="74">
        <v>1.36649306285198E8</v>
      </c>
    </row>
    <row r="3967" customHeight="1" ht="21.0">
      <c r="J3967" s="17">
        <v>3966.0</v>
      </c>
      <c r="K3967" s="74">
        <v>1.60082493529832E8</v>
      </c>
    </row>
    <row r="3968" customHeight="1" ht="21.0">
      <c r="J3968" s="17">
        <v>3967.0</v>
      </c>
      <c r="K3968" s="74">
        <v>1.67692204258429E7</v>
      </c>
    </row>
    <row r="3969" customHeight="1" ht="21.0">
      <c r="J3969" s="17">
        <v>3968.0</v>
      </c>
      <c r="K3969" s="74">
        <v>7079402.44309381</v>
      </c>
    </row>
    <row r="3970" customHeight="1" ht="21.0">
      <c r="J3970" s="17">
        <v>3969.0</v>
      </c>
      <c r="K3970" s="74">
        <v>3.45808094810576E7</v>
      </c>
    </row>
    <row r="3971" customHeight="1" ht="21.0">
      <c r="J3971" s="17">
        <v>3970.0</v>
      </c>
      <c r="K3971" s="74">
        <v>8590189.71686866</v>
      </c>
    </row>
    <row r="3972" customHeight="1" ht="21.0">
      <c r="J3972" s="17">
        <v>3971.0</v>
      </c>
      <c r="K3972" s="74">
        <v>1.33504010329148E8</v>
      </c>
    </row>
    <row r="3973" customHeight="1" ht="21.0">
      <c r="J3973" s="17">
        <v>3972.0</v>
      </c>
      <c r="K3973" s="74">
        <v>3.51007432271923E7</v>
      </c>
    </row>
    <row r="3974" customHeight="1" ht="21.0">
      <c r="J3974" s="17">
        <v>3973.0</v>
      </c>
      <c r="K3974" s="74">
        <v>1.83345690156988E7</v>
      </c>
    </row>
    <row r="3975" customHeight="1" ht="21.0">
      <c r="J3975" s="17">
        <v>3974.0</v>
      </c>
      <c r="K3975" s="74">
        <v>6.45267986715713E7</v>
      </c>
    </row>
    <row r="3976" customHeight="1" ht="21.0">
      <c r="J3976" s="17">
        <v>3975.0</v>
      </c>
      <c r="K3976" s="74">
        <v>1.37212500327038E7</v>
      </c>
    </row>
    <row r="3977" customHeight="1" ht="21.0">
      <c r="J3977" s="17">
        <v>3976.0</v>
      </c>
      <c r="K3977" s="74">
        <v>1.70293406875361E7</v>
      </c>
    </row>
    <row r="3978" customHeight="1" ht="21.0">
      <c r="J3978" s="17">
        <v>3977.0</v>
      </c>
      <c r="K3978" s="74">
        <v>1.338533127354E7</v>
      </c>
    </row>
    <row r="3979" customHeight="1" ht="21.0">
      <c r="J3979" s="17">
        <v>3978.0</v>
      </c>
      <c r="K3979" s="74">
        <v>2.40073461540382E7</v>
      </c>
    </row>
    <row r="3980" customHeight="1" ht="21.0">
      <c r="J3980" s="17">
        <v>3979.0</v>
      </c>
      <c r="K3980" s="74">
        <v>7625281.76411778</v>
      </c>
    </row>
    <row r="3981" customHeight="1" ht="21.0">
      <c r="J3981" s="17">
        <v>3980.0</v>
      </c>
      <c r="K3981" s="74">
        <v>5.56303337674957E7</v>
      </c>
    </row>
    <row r="3982" customHeight="1" ht="21.0">
      <c r="J3982" s="17">
        <v>3981.0</v>
      </c>
      <c r="K3982" s="74">
        <v>6.59760524696101E7</v>
      </c>
    </row>
    <row r="3983" customHeight="1" ht="21.0">
      <c r="J3983" s="17">
        <v>3982.0</v>
      </c>
      <c r="K3983" s="74">
        <v>3.26099292941778E7</v>
      </c>
    </row>
    <row r="3984" customHeight="1" ht="21.0">
      <c r="J3984" s="17">
        <v>3983.0</v>
      </c>
      <c r="K3984" s="74">
        <v>6.22090972238642E7</v>
      </c>
    </row>
    <row r="3985" customHeight="1" ht="21.0">
      <c r="J3985" s="17">
        <v>3984.0</v>
      </c>
      <c r="K3985" s="74">
        <v>1.61104049843686E7</v>
      </c>
    </row>
    <row r="3986" customHeight="1" ht="21.0">
      <c r="J3986" s="17">
        <v>3985.0</v>
      </c>
      <c r="K3986" s="74">
        <v>1.31822242957757E8</v>
      </c>
    </row>
    <row r="3987" customHeight="1" ht="21.0">
      <c r="J3987" s="17">
        <v>3986.0</v>
      </c>
      <c r="K3987" s="74">
        <v>1.25702656055017E7</v>
      </c>
    </row>
    <row r="3988" customHeight="1" ht="21.0">
      <c r="J3988" s="17">
        <v>3987.0</v>
      </c>
      <c r="K3988" s="74">
        <v>1904862.06066664</v>
      </c>
    </row>
    <row r="3989" customHeight="1" ht="21.0">
      <c r="J3989" s="17">
        <v>3988.0</v>
      </c>
      <c r="K3989" s="74">
        <v>1.05639590035322E8</v>
      </c>
    </row>
    <row r="3990" customHeight="1" ht="21.0">
      <c r="J3990" s="17">
        <v>3989.0</v>
      </c>
      <c r="K3990" s="74">
        <v>9398456.63364015</v>
      </c>
    </row>
    <row r="3991" customHeight="1" ht="21.0">
      <c r="J3991" s="17">
        <v>3990.0</v>
      </c>
      <c r="K3991" s="74">
        <v>9.34663946728096E7</v>
      </c>
    </row>
    <row r="3992" customHeight="1" ht="21.0">
      <c r="J3992" s="17">
        <v>3991.0</v>
      </c>
      <c r="K3992" s="74">
        <v>3.83511618027818E7</v>
      </c>
    </row>
    <row r="3993" customHeight="1" ht="21.0">
      <c r="J3993" s="17">
        <v>3992.0</v>
      </c>
      <c r="K3993" s="74">
        <v>1.26639610466795E8</v>
      </c>
    </row>
    <row r="3994" customHeight="1" ht="21.0">
      <c r="J3994" s="17">
        <v>3993.0</v>
      </c>
      <c r="K3994" s="74">
        <v>6.46305767645727E7</v>
      </c>
    </row>
    <row r="3995" customHeight="1" ht="21.0">
      <c r="J3995" s="17">
        <v>3994.0</v>
      </c>
      <c r="K3995" s="74">
        <v>4.01555361571389E7</v>
      </c>
    </row>
    <row r="3996" customHeight="1" ht="21.0">
      <c r="J3996" s="17">
        <v>3995.0</v>
      </c>
      <c r="K3996" s="74">
        <v>1.03352202725392E7</v>
      </c>
    </row>
    <row r="3997" customHeight="1" ht="21.0">
      <c r="J3997" s="17">
        <v>3996.0</v>
      </c>
      <c r="K3997" s="74">
        <v>1.63106170026554E7</v>
      </c>
    </row>
    <row r="3998" customHeight="1" ht="21.0">
      <c r="J3998" s="17">
        <v>3997.0</v>
      </c>
      <c r="K3998" s="74">
        <v>1.23376577220978E8</v>
      </c>
    </row>
    <row r="3999" customHeight="1" ht="21.0">
      <c r="J3999" s="17">
        <v>3998.0</v>
      </c>
      <c r="K3999" s="74">
        <v>2.05903078929527E7</v>
      </c>
    </row>
    <row r="4000" customHeight="1" ht="21.0">
      <c r="J4000" s="17">
        <v>3999.0</v>
      </c>
      <c r="K4000" s="74">
        <v>2.0467629232064E8</v>
      </c>
    </row>
    <row r="4001" customHeight="1" ht="21.0">
      <c r="J4001" s="17">
        <v>4000.0</v>
      </c>
      <c r="K4001" s="74">
        <v>8.81282652858639E7</v>
      </c>
    </row>
    <row r="4002" customHeight="1" ht="21.0">
      <c r="J4002" s="17">
        <v>4001.0</v>
      </c>
      <c r="K4002" s="74">
        <v>3.9202601194762E7</v>
      </c>
    </row>
    <row r="4003" customHeight="1" ht="21.0">
      <c r="J4003" s="17">
        <v>4002.0</v>
      </c>
      <c r="K4003" s="74">
        <v>3144504.1631365</v>
      </c>
    </row>
    <row r="4004" customHeight="1" ht="21.0">
      <c r="J4004" s="17">
        <v>4003.0</v>
      </c>
      <c r="K4004" s="74">
        <v>2.63594643248383E7</v>
      </c>
    </row>
    <row r="4005" customHeight="1" ht="21.0">
      <c r="J4005" s="17">
        <v>4004.0</v>
      </c>
      <c r="K4005" s="74">
        <v>3.54895632548444E7</v>
      </c>
    </row>
    <row r="4006" customHeight="1" ht="21.0">
      <c r="J4006" s="17">
        <v>4005.0</v>
      </c>
      <c r="K4006" s="74">
        <v>3.1626203801573E7</v>
      </c>
    </row>
    <row r="4007" customHeight="1" ht="21.0">
      <c r="J4007" s="17">
        <v>4006.0</v>
      </c>
      <c r="K4007" s="74">
        <v>7.24176422701757E7</v>
      </c>
    </row>
    <row r="4008" customHeight="1" ht="21.0">
      <c r="J4008" s="17">
        <v>4007.0</v>
      </c>
      <c r="K4008" s="74">
        <v>9778409.3555054</v>
      </c>
    </row>
    <row r="4009" customHeight="1" ht="21.0">
      <c r="J4009" s="17">
        <v>4008.0</v>
      </c>
      <c r="K4009" s="74">
        <v>7.61467251455604E7</v>
      </c>
    </row>
    <row r="4010" customHeight="1" ht="21.0">
      <c r="J4010" s="17">
        <v>4009.0</v>
      </c>
      <c r="K4010" s="74">
        <v>9128021.01257203</v>
      </c>
    </row>
    <row r="4011" customHeight="1" ht="21.0">
      <c r="J4011" s="17">
        <v>4010.0</v>
      </c>
      <c r="K4011" s="74">
        <v>1.26415588138075E7</v>
      </c>
    </row>
    <row r="4012" customHeight="1" ht="21.0">
      <c r="J4012" s="17">
        <v>4011.0</v>
      </c>
      <c r="K4012" s="74">
        <v>5.58579529683586E7</v>
      </c>
    </row>
    <row r="4013" customHeight="1" ht="21.0">
      <c r="J4013" s="17">
        <v>4012.0</v>
      </c>
      <c r="K4013" s="74">
        <v>1.63261226188411E8</v>
      </c>
    </row>
    <row r="4014" customHeight="1" ht="21.0">
      <c r="J4014" s="17">
        <v>4013.0</v>
      </c>
      <c r="K4014" s="74">
        <v>6.35780368561119E7</v>
      </c>
    </row>
    <row r="4015" customHeight="1" ht="21.0">
      <c r="J4015" s="17">
        <v>4014.0</v>
      </c>
      <c r="K4015" s="74">
        <v>1.06681064127299E8</v>
      </c>
    </row>
    <row r="4016" customHeight="1" ht="21.0">
      <c r="J4016" s="17">
        <v>4015.0</v>
      </c>
      <c r="K4016" s="74">
        <v>2.09564204031353E7</v>
      </c>
    </row>
    <row r="4017" customHeight="1" ht="21.0">
      <c r="J4017" s="17">
        <v>4016.0</v>
      </c>
      <c r="K4017" s="74">
        <v>2.92128087260662E7</v>
      </c>
    </row>
    <row r="4018" customHeight="1" ht="21.0">
      <c r="J4018" s="17">
        <v>4017.0</v>
      </c>
      <c r="K4018" s="74">
        <v>1.48498437018842E8</v>
      </c>
    </row>
    <row r="4019" customHeight="1" ht="21.0">
      <c r="J4019" s="17">
        <v>4018.0</v>
      </c>
      <c r="K4019" s="74">
        <v>1.47039574498189E7</v>
      </c>
    </row>
    <row r="4020" customHeight="1" ht="21.0">
      <c r="J4020" s="17">
        <v>4019.0</v>
      </c>
      <c r="K4020" s="74">
        <v>4.6638463558946E7</v>
      </c>
    </row>
    <row r="4021" customHeight="1" ht="21.0">
      <c r="J4021" s="17">
        <v>4020.0</v>
      </c>
      <c r="K4021" s="74">
        <v>4.65861791890573E8</v>
      </c>
    </row>
    <row r="4022" customHeight="1" ht="21.0">
      <c r="J4022" s="17">
        <v>4021.0</v>
      </c>
      <c r="K4022" s="74">
        <v>2.13674072851611E7</v>
      </c>
    </row>
    <row r="4023" customHeight="1" ht="21.0">
      <c r="J4023" s="17">
        <v>4022.0</v>
      </c>
      <c r="K4023" s="74">
        <v>3.0614147490201E7</v>
      </c>
    </row>
    <row r="4024" customHeight="1" ht="21.0">
      <c r="J4024" s="17">
        <v>4023.0</v>
      </c>
      <c r="K4024" s="74">
        <v>1.50989713788345E8</v>
      </c>
    </row>
    <row r="4025" customHeight="1" ht="21.0">
      <c r="J4025" s="17">
        <v>4024.0</v>
      </c>
      <c r="K4025" s="74">
        <v>3.09214680126527E7</v>
      </c>
    </row>
    <row r="4026" customHeight="1" ht="21.0">
      <c r="J4026" s="17">
        <v>4025.0</v>
      </c>
      <c r="K4026" s="74">
        <v>1.71720758023691E7</v>
      </c>
    </row>
    <row r="4027" customHeight="1" ht="21.0">
      <c r="J4027" s="17">
        <v>4026.0</v>
      </c>
      <c r="K4027" s="74">
        <v>4.06697266975726E8</v>
      </c>
    </row>
    <row r="4028" customHeight="1" ht="21.0">
      <c r="J4028" s="17">
        <v>4027.0</v>
      </c>
      <c r="K4028" s="74">
        <v>2.72036744350186E7</v>
      </c>
    </row>
    <row r="4029" customHeight="1" ht="21.0">
      <c r="J4029" s="17">
        <v>4028.0</v>
      </c>
      <c r="K4029" s="74">
        <v>3.4106812795146E7</v>
      </c>
    </row>
    <row r="4030" customHeight="1" ht="21.0">
      <c r="J4030" s="17">
        <v>4029.0</v>
      </c>
      <c r="K4030" s="74">
        <v>1.93990998560751E7</v>
      </c>
    </row>
    <row r="4031" customHeight="1" ht="21.0">
      <c r="J4031" s="17">
        <v>4030.0</v>
      </c>
      <c r="K4031" s="74">
        <v>4.6188509667576E8</v>
      </c>
    </row>
    <row r="4032" customHeight="1" ht="21.0">
      <c r="J4032" s="17">
        <v>4031.0</v>
      </c>
      <c r="K4032" s="74">
        <v>1.20136395427369E7</v>
      </c>
    </row>
    <row r="4033" customHeight="1" ht="21.0">
      <c r="J4033" s="17">
        <v>4032.0</v>
      </c>
      <c r="K4033" s="74">
        <v>6932262.31141773</v>
      </c>
    </row>
    <row r="4034" customHeight="1" ht="21.0">
      <c r="J4034" s="17">
        <v>4033.0</v>
      </c>
      <c r="K4034" s="74">
        <v>2.725356577517E7</v>
      </c>
    </row>
    <row r="4035" customHeight="1" ht="21.0">
      <c r="J4035" s="17">
        <v>4034.0</v>
      </c>
      <c r="K4035" s="74">
        <v>3.16856842465995E7</v>
      </c>
    </row>
    <row r="4036" customHeight="1" ht="21.0">
      <c r="J4036" s="17">
        <v>4035.0</v>
      </c>
      <c r="K4036" s="74">
        <v>2.24914261713884E7</v>
      </c>
    </row>
    <row r="4037" customHeight="1" ht="21.0">
      <c r="J4037" s="17">
        <v>4036.0</v>
      </c>
      <c r="K4037" s="74">
        <v>2.82685948313973E7</v>
      </c>
    </row>
    <row r="4038" customHeight="1" ht="21.0">
      <c r="J4038" s="17">
        <v>4037.0</v>
      </c>
      <c r="K4038" s="74">
        <v>1.61168493028203E8</v>
      </c>
    </row>
    <row r="4039" customHeight="1" ht="21.0">
      <c r="J4039" s="17">
        <v>4038.0</v>
      </c>
      <c r="K4039" s="74">
        <v>1.9565937368252E7</v>
      </c>
    </row>
    <row r="4040" customHeight="1" ht="21.0">
      <c r="J4040" s="17">
        <v>4039.0</v>
      </c>
      <c r="K4040" s="74">
        <v>1.5234395195244E7</v>
      </c>
    </row>
    <row r="4041" customHeight="1" ht="21.0">
      <c r="J4041" s="17">
        <v>4040.0</v>
      </c>
      <c r="K4041" s="74">
        <v>1.10120111439175E8</v>
      </c>
    </row>
    <row r="4042" customHeight="1" ht="21.0">
      <c r="J4042" s="17">
        <v>4041.0</v>
      </c>
      <c r="K4042" s="74">
        <v>8.26591071308892E7</v>
      </c>
    </row>
    <row r="4043" customHeight="1" ht="21.0">
      <c r="J4043" s="17">
        <v>4042.0</v>
      </c>
      <c r="K4043" s="74">
        <v>1.02491310974952E8</v>
      </c>
    </row>
    <row r="4044" customHeight="1" ht="21.0">
      <c r="J4044" s="17">
        <v>4043.0</v>
      </c>
      <c r="K4044" s="74">
        <v>951654.238712565</v>
      </c>
    </row>
    <row r="4045" customHeight="1" ht="21.0">
      <c r="J4045" s="17">
        <v>4044.0</v>
      </c>
      <c r="K4045" s="74">
        <v>9.21948873557106E7</v>
      </c>
    </row>
    <row r="4046" customHeight="1" ht="21.0">
      <c r="J4046" s="17">
        <v>4045.0</v>
      </c>
      <c r="K4046" s="74">
        <v>2.4460241227379E8</v>
      </c>
    </row>
    <row r="4047" customHeight="1" ht="21.0">
      <c r="J4047" s="17">
        <v>4046.0</v>
      </c>
      <c r="K4047" s="74">
        <v>9.75719945692913E7</v>
      </c>
    </row>
    <row r="4048" customHeight="1" ht="21.0">
      <c r="J4048" s="17">
        <v>4047.0</v>
      </c>
      <c r="K4048" s="74">
        <v>1.6224591994843E8</v>
      </c>
    </row>
    <row r="4049" customHeight="1" ht="21.0">
      <c r="J4049" s="17">
        <v>4048.0</v>
      </c>
      <c r="K4049" s="74">
        <v>1.08161311562003E8</v>
      </c>
    </row>
    <row r="4050" customHeight="1" ht="21.0">
      <c r="J4050" s="17">
        <v>4049.0</v>
      </c>
      <c r="K4050" s="74">
        <v>5.91844373006463E7</v>
      </c>
    </row>
    <row r="4051" customHeight="1" ht="21.0">
      <c r="J4051" s="17">
        <v>4050.0</v>
      </c>
      <c r="K4051" s="74">
        <v>1.3226571068918E8</v>
      </c>
    </row>
    <row r="4052" customHeight="1" ht="21.0">
      <c r="J4052" s="17">
        <v>4051.0</v>
      </c>
      <c r="K4052" s="74">
        <v>1.75866211027504E7</v>
      </c>
    </row>
    <row r="4053" customHeight="1" ht="21.0">
      <c r="J4053" s="17">
        <v>4052.0</v>
      </c>
      <c r="K4053" s="74">
        <v>1.67551822060841E7</v>
      </c>
    </row>
    <row r="4054" customHeight="1" ht="21.0">
      <c r="J4054" s="17">
        <v>4053.0</v>
      </c>
      <c r="K4054" s="74">
        <v>1.5179411767502E7</v>
      </c>
    </row>
    <row r="4055" customHeight="1" ht="21.0">
      <c r="J4055" s="17">
        <v>4054.0</v>
      </c>
      <c r="K4055" s="74">
        <v>1.66042950730818E7</v>
      </c>
    </row>
    <row r="4056" customHeight="1" ht="21.0">
      <c r="J4056" s="17">
        <v>4055.0</v>
      </c>
      <c r="K4056" s="74">
        <v>3517240.94866541</v>
      </c>
    </row>
    <row r="4057" customHeight="1" ht="21.0">
      <c r="J4057" s="17">
        <v>4056.0</v>
      </c>
      <c r="K4057" s="74">
        <v>5.02021959022216E7</v>
      </c>
    </row>
    <row r="4058" customHeight="1" ht="21.0">
      <c r="J4058" s="17">
        <v>4057.0</v>
      </c>
      <c r="K4058" s="74">
        <v>1.68933498217347E7</v>
      </c>
    </row>
    <row r="4059" customHeight="1" ht="21.0">
      <c r="J4059" s="17">
        <v>4058.0</v>
      </c>
      <c r="K4059" s="74">
        <v>1.19887697478296E8</v>
      </c>
    </row>
    <row r="4060" customHeight="1" ht="21.0">
      <c r="J4060" s="17">
        <v>4059.0</v>
      </c>
      <c r="K4060" s="74">
        <v>3.95509670384534E7</v>
      </c>
    </row>
    <row r="4061" customHeight="1" ht="21.0">
      <c r="J4061" s="17">
        <v>4060.0</v>
      </c>
      <c r="K4061" s="74">
        <v>5.93857313731986E7</v>
      </c>
    </row>
    <row r="4062" customHeight="1" ht="21.0">
      <c r="J4062" s="17">
        <v>4061.0</v>
      </c>
      <c r="K4062" s="74">
        <v>6549246.21973746</v>
      </c>
    </row>
    <row r="4063" customHeight="1" ht="21.0">
      <c r="J4063" s="17">
        <v>4062.0</v>
      </c>
      <c r="K4063" s="74">
        <v>1.10324615047567E8</v>
      </c>
    </row>
    <row r="4064" customHeight="1" ht="21.0">
      <c r="J4064" s="17">
        <v>4063.0</v>
      </c>
      <c r="K4064" s="74">
        <v>1.40163938061251E7</v>
      </c>
    </row>
    <row r="4065" customHeight="1" ht="21.0">
      <c r="J4065" s="17">
        <v>4064.0</v>
      </c>
      <c r="K4065" s="74">
        <v>1.6961716612151E7</v>
      </c>
    </row>
    <row r="4066" customHeight="1" ht="21.0">
      <c r="J4066" s="17">
        <v>4065.0</v>
      </c>
      <c r="K4066" s="74">
        <v>8.18696914389758E7</v>
      </c>
    </row>
    <row r="4067" customHeight="1" ht="21.0">
      <c r="J4067" s="17">
        <v>4066.0</v>
      </c>
      <c r="K4067" s="74">
        <v>1.66200663209131E7</v>
      </c>
    </row>
    <row r="4068" customHeight="1" ht="21.0">
      <c r="J4068" s="17">
        <v>4067.0</v>
      </c>
      <c r="K4068" s="74">
        <v>1.67172826306604E7</v>
      </c>
    </row>
    <row r="4069" customHeight="1" ht="21.0">
      <c r="J4069" s="17">
        <v>4068.0</v>
      </c>
      <c r="K4069" s="74">
        <v>1.71298901677401E8</v>
      </c>
    </row>
    <row r="4070" customHeight="1" ht="21.0">
      <c r="J4070" s="17">
        <v>4069.0</v>
      </c>
      <c r="K4070" s="74">
        <v>9513123.03431395</v>
      </c>
    </row>
    <row r="4071" customHeight="1" ht="21.0">
      <c r="J4071" s="17">
        <v>4070.0</v>
      </c>
      <c r="K4071" s="74">
        <v>1.49865650658074E8</v>
      </c>
    </row>
    <row r="4072" customHeight="1" ht="21.0">
      <c r="J4072" s="17">
        <v>4071.0</v>
      </c>
      <c r="K4072" s="74">
        <v>4304742.81235747</v>
      </c>
    </row>
    <row r="4073" customHeight="1" ht="21.0">
      <c r="J4073" s="17">
        <v>4072.0</v>
      </c>
      <c r="K4073" s="74">
        <v>3.54089673019417E7</v>
      </c>
    </row>
    <row r="4074" customHeight="1" ht="21.0">
      <c r="J4074" s="17">
        <v>4073.0</v>
      </c>
      <c r="K4074" s="74">
        <v>2.08900827852672E7</v>
      </c>
    </row>
    <row r="4075" customHeight="1" ht="21.0">
      <c r="J4075" s="17">
        <v>4074.0</v>
      </c>
      <c r="K4075" s="74">
        <v>3.33908732711135E7</v>
      </c>
    </row>
    <row r="4076" customHeight="1" ht="21.0">
      <c r="J4076" s="17">
        <v>4075.0</v>
      </c>
      <c r="K4076" s="74">
        <v>4.03144371481869E7</v>
      </c>
    </row>
    <row r="4077" customHeight="1" ht="21.0">
      <c r="J4077" s="17">
        <v>4076.0</v>
      </c>
      <c r="K4077" s="74">
        <v>2.97124812258558E8</v>
      </c>
    </row>
    <row r="4078" customHeight="1" ht="21.0">
      <c r="J4078" s="17">
        <v>4077.0</v>
      </c>
      <c r="K4078" s="74">
        <v>1.28706666882568E7</v>
      </c>
    </row>
    <row r="4079" customHeight="1" ht="21.0">
      <c r="J4079" s="17">
        <v>4078.0</v>
      </c>
      <c r="K4079" s="74">
        <v>2.69704035784097E7</v>
      </c>
    </row>
    <row r="4080" customHeight="1" ht="21.0">
      <c r="J4080" s="17">
        <v>4079.0</v>
      </c>
      <c r="K4080" s="74">
        <v>2.71021477763833E7</v>
      </c>
    </row>
    <row r="4081" customHeight="1" ht="21.0">
      <c r="J4081" s="17">
        <v>4080.0</v>
      </c>
      <c r="K4081" s="74">
        <v>1.880241571845E8</v>
      </c>
    </row>
    <row r="4082" customHeight="1" ht="21.0">
      <c r="J4082" s="17">
        <v>4081.0</v>
      </c>
      <c r="K4082" s="74">
        <v>4.20263749210146E8</v>
      </c>
    </row>
    <row r="4083" customHeight="1" ht="21.0">
      <c r="J4083" s="17">
        <v>4082.0</v>
      </c>
      <c r="K4083" s="74">
        <v>7.34147104169702E7</v>
      </c>
    </row>
    <row r="4084" customHeight="1" ht="21.0">
      <c r="J4084" s="17">
        <v>4083.0</v>
      </c>
      <c r="K4084" s="74">
        <v>1.39524688241597E7</v>
      </c>
    </row>
    <row r="4085" customHeight="1" ht="21.0">
      <c r="J4085" s="17">
        <v>4084.0</v>
      </c>
      <c r="K4085" s="74">
        <v>7.38054901472838E8</v>
      </c>
    </row>
    <row r="4086" customHeight="1" ht="21.0">
      <c r="J4086" s="17">
        <v>4085.0</v>
      </c>
      <c r="K4086" s="74">
        <v>4.62791665090674E7</v>
      </c>
    </row>
    <row r="4087" customHeight="1" ht="21.0">
      <c r="J4087" s="17">
        <v>4086.0</v>
      </c>
      <c r="K4087" s="74">
        <v>2.32060299939292E7</v>
      </c>
    </row>
    <row r="4088" customHeight="1" ht="21.0">
      <c r="J4088" s="17">
        <v>4087.0</v>
      </c>
      <c r="K4088" s="74">
        <v>1.045003538945E7</v>
      </c>
    </row>
    <row r="4089" customHeight="1" ht="21.0">
      <c r="J4089" s="17">
        <v>4088.0</v>
      </c>
      <c r="K4089" s="74">
        <v>6292289.00069164</v>
      </c>
    </row>
    <row r="4090" customHeight="1" ht="21.0">
      <c r="J4090" s="17">
        <v>4089.0</v>
      </c>
      <c r="K4090" s="74">
        <v>3.77717353482703E7</v>
      </c>
    </row>
    <row r="4091" customHeight="1" ht="21.0">
      <c r="J4091" s="17">
        <v>4090.0</v>
      </c>
      <c r="K4091" s="74">
        <v>3765334.26827908</v>
      </c>
    </row>
    <row r="4092" customHeight="1" ht="21.0">
      <c r="J4092" s="17">
        <v>4091.0</v>
      </c>
      <c r="K4092" s="74">
        <v>1.2093371246901E7</v>
      </c>
    </row>
    <row r="4093" customHeight="1" ht="21.0">
      <c r="J4093" s="17">
        <v>4092.0</v>
      </c>
      <c r="K4093" s="74">
        <v>1.65009368337344E7</v>
      </c>
    </row>
    <row r="4094" customHeight="1" ht="21.0">
      <c r="J4094" s="17">
        <v>4093.0</v>
      </c>
      <c r="K4094" s="74">
        <v>2.70294412946841E7</v>
      </c>
    </row>
    <row r="4095" customHeight="1" ht="21.0">
      <c r="J4095" s="17">
        <v>4094.0</v>
      </c>
      <c r="K4095" s="74">
        <v>8966471.77220753</v>
      </c>
    </row>
    <row r="4096" customHeight="1" ht="21.0">
      <c r="J4096" s="17">
        <v>4095.0</v>
      </c>
      <c r="K4096" s="74">
        <v>1.30810840186019E7</v>
      </c>
    </row>
    <row r="4097" customHeight="1" ht="21.0">
      <c r="J4097" s="17">
        <v>4096.0</v>
      </c>
      <c r="K4097" s="74">
        <v>1.95942333903946E7</v>
      </c>
    </row>
    <row r="4098" customHeight="1" ht="21.0">
      <c r="J4098" s="17">
        <v>4097.0</v>
      </c>
      <c r="K4098" s="74">
        <v>1.1599240402773E8</v>
      </c>
    </row>
    <row r="4099" customHeight="1" ht="21.0">
      <c r="J4099" s="17">
        <v>4098.0</v>
      </c>
      <c r="K4099" s="74">
        <v>1.15941992386934E7</v>
      </c>
    </row>
    <row r="4100" customHeight="1" ht="21.0">
      <c r="J4100" s="17">
        <v>4099.0</v>
      </c>
      <c r="K4100" s="74">
        <v>2.11189776708971E7</v>
      </c>
    </row>
    <row r="4101" customHeight="1" ht="21.0">
      <c r="J4101" s="17">
        <v>4100.0</v>
      </c>
      <c r="K4101" s="74">
        <v>9510770.434095</v>
      </c>
    </row>
    <row r="4102" customHeight="1" ht="21.0">
      <c r="J4102" s="17">
        <v>4101.0</v>
      </c>
      <c r="K4102" s="74">
        <v>3.93169353460922E7</v>
      </c>
    </row>
    <row r="4103" customHeight="1" ht="21.0">
      <c r="J4103" s="17">
        <v>4102.0</v>
      </c>
      <c r="K4103" s="74">
        <v>1.21444059941426E8</v>
      </c>
    </row>
    <row r="4104" customHeight="1" ht="21.0">
      <c r="J4104" s="17">
        <v>4103.0</v>
      </c>
      <c r="K4104" s="74">
        <v>9.75305886909647E7</v>
      </c>
    </row>
    <row r="4105" customHeight="1" ht="21.0">
      <c r="J4105" s="17">
        <v>4104.0</v>
      </c>
      <c r="K4105" s="74">
        <v>8.26462012294501E7</v>
      </c>
    </row>
    <row r="4106" customHeight="1" ht="21.0">
      <c r="J4106" s="17">
        <v>4105.0</v>
      </c>
      <c r="K4106" s="74">
        <v>2.68177582045895E7</v>
      </c>
    </row>
    <row r="4107" customHeight="1" ht="21.0">
      <c r="J4107" s="17">
        <v>4106.0</v>
      </c>
      <c r="K4107" s="74">
        <v>2.56123652897677E8</v>
      </c>
    </row>
    <row r="4108" customHeight="1" ht="21.0">
      <c r="J4108" s="17">
        <v>4107.0</v>
      </c>
      <c r="K4108" s="74">
        <v>3.90230949627166E7</v>
      </c>
    </row>
    <row r="4109" customHeight="1" ht="21.0">
      <c r="J4109" s="17">
        <v>4108.0</v>
      </c>
      <c r="K4109" s="74">
        <v>2.07150637900642E8</v>
      </c>
    </row>
    <row r="4110" customHeight="1" ht="21.0">
      <c r="J4110" s="17">
        <v>4109.0</v>
      </c>
      <c r="K4110" s="74">
        <v>1.61479752057982E8</v>
      </c>
    </row>
    <row r="4111" customHeight="1" ht="21.0">
      <c r="J4111" s="17">
        <v>4110.0</v>
      </c>
      <c r="K4111" s="74">
        <v>1.05275422735051E7</v>
      </c>
    </row>
    <row r="4112" customHeight="1" ht="21.0">
      <c r="J4112" s="17">
        <v>4111.0</v>
      </c>
      <c r="K4112" s="74">
        <v>1.26666195285968E8</v>
      </c>
    </row>
    <row r="4113" customHeight="1" ht="21.0">
      <c r="J4113" s="17">
        <v>4112.0</v>
      </c>
      <c r="K4113" s="74">
        <v>5266987.73292833</v>
      </c>
    </row>
    <row r="4114" customHeight="1" ht="21.0">
      <c r="J4114" s="17">
        <v>4113.0</v>
      </c>
      <c r="K4114" s="74">
        <v>9528818.99953301</v>
      </c>
    </row>
    <row r="4115" customHeight="1" ht="21.0">
      <c r="J4115" s="17">
        <v>4114.0</v>
      </c>
      <c r="K4115" s="74">
        <v>5.75792295137702E7</v>
      </c>
    </row>
    <row r="4116" customHeight="1" ht="21.0">
      <c r="J4116" s="17">
        <v>4115.0</v>
      </c>
      <c r="K4116" s="74">
        <v>2.50698100240573E8</v>
      </c>
    </row>
    <row r="4117" customHeight="1" ht="21.0">
      <c r="J4117" s="17">
        <v>4116.0</v>
      </c>
      <c r="K4117" s="74">
        <v>6.51894958476058E7</v>
      </c>
    </row>
    <row r="4118" customHeight="1" ht="21.0">
      <c r="J4118" s="17">
        <v>4117.0</v>
      </c>
      <c r="K4118" s="74">
        <v>6684434.93545038</v>
      </c>
    </row>
    <row r="4119" customHeight="1" ht="21.0">
      <c r="J4119" s="17">
        <v>4118.0</v>
      </c>
      <c r="K4119" s="74">
        <v>1.90614539355566E7</v>
      </c>
    </row>
    <row r="4120" customHeight="1" ht="21.0">
      <c r="J4120" s="17">
        <v>4119.0</v>
      </c>
      <c r="K4120" s="74">
        <v>4.27495898171609E7</v>
      </c>
    </row>
    <row r="4121" customHeight="1" ht="21.0">
      <c r="J4121" s="17">
        <v>4120.0</v>
      </c>
      <c r="K4121" s="74">
        <v>1.55296737772091E7</v>
      </c>
    </row>
    <row r="4122" customHeight="1" ht="21.0">
      <c r="J4122" s="17">
        <v>4121.0</v>
      </c>
      <c r="K4122" s="74">
        <v>1.98827292472868E8</v>
      </c>
    </row>
    <row r="4123" customHeight="1" ht="21.0">
      <c r="J4123" s="17">
        <v>4122.0</v>
      </c>
      <c r="K4123" s="74">
        <v>5.05116438508463E7</v>
      </c>
    </row>
    <row r="4124" customHeight="1" ht="21.0">
      <c r="J4124" s="17">
        <v>4123.0</v>
      </c>
      <c r="K4124" s="74">
        <v>6867948.58737804</v>
      </c>
    </row>
    <row r="4125" customHeight="1" ht="21.0">
      <c r="J4125" s="17">
        <v>4124.0</v>
      </c>
      <c r="K4125" s="74">
        <v>1.559838206233E7</v>
      </c>
    </row>
    <row r="4126" customHeight="1" ht="21.0">
      <c r="J4126" s="17">
        <v>4125.0</v>
      </c>
      <c r="K4126" s="74">
        <v>3.41417243935137E7</v>
      </c>
    </row>
    <row r="4127" customHeight="1" ht="21.0">
      <c r="J4127" s="17">
        <v>4126.0</v>
      </c>
      <c r="K4127" s="74">
        <v>2.17674712543154E7</v>
      </c>
    </row>
    <row r="4128" customHeight="1" ht="21.0">
      <c r="J4128" s="17">
        <v>4127.0</v>
      </c>
      <c r="K4128" s="74">
        <v>1.47797763191591E7</v>
      </c>
    </row>
    <row r="4129" customHeight="1" ht="21.0">
      <c r="J4129" s="17">
        <v>4128.0</v>
      </c>
      <c r="K4129" s="74">
        <v>1.87831892627271E8</v>
      </c>
    </row>
    <row r="4130" customHeight="1" ht="21.0">
      <c r="J4130" s="17">
        <v>4129.0</v>
      </c>
      <c r="K4130" s="74">
        <v>9.71328015984166E7</v>
      </c>
    </row>
    <row r="4131" customHeight="1" ht="21.0">
      <c r="J4131" s="17">
        <v>4130.0</v>
      </c>
      <c r="K4131" s="74">
        <v>1.57074312800501E8</v>
      </c>
    </row>
    <row r="4132" customHeight="1" ht="21.0">
      <c r="J4132" s="17">
        <v>4131.0</v>
      </c>
      <c r="K4132" s="74">
        <v>9653263.26328373</v>
      </c>
    </row>
    <row r="4133" customHeight="1" ht="21.0">
      <c r="J4133" s="17">
        <v>4132.0</v>
      </c>
      <c r="K4133" s="74">
        <v>1.73319091257121E7</v>
      </c>
    </row>
    <row r="4134" customHeight="1" ht="21.0">
      <c r="J4134" s="17">
        <v>4133.0</v>
      </c>
      <c r="K4134" s="74">
        <v>4.90406136186029E7</v>
      </c>
    </row>
    <row r="4135" customHeight="1" ht="21.0">
      <c r="J4135" s="17">
        <v>4134.0</v>
      </c>
      <c r="K4135" s="74">
        <v>2329427.96699532</v>
      </c>
    </row>
    <row r="4136" customHeight="1" ht="21.0">
      <c r="J4136" s="17">
        <v>4135.0</v>
      </c>
      <c r="K4136" s="74">
        <v>2156484.09877844</v>
      </c>
    </row>
    <row r="4137" customHeight="1" ht="21.0">
      <c r="J4137" s="17">
        <v>4136.0</v>
      </c>
      <c r="K4137" s="74">
        <v>7.68030971020342E7</v>
      </c>
    </row>
    <row r="4138" customHeight="1" ht="21.0">
      <c r="J4138" s="17">
        <v>4137.0</v>
      </c>
      <c r="K4138" s="74">
        <v>7710207.35401931</v>
      </c>
    </row>
    <row r="4139" customHeight="1" ht="21.0">
      <c r="J4139" s="17">
        <v>4138.0</v>
      </c>
      <c r="K4139" s="74">
        <v>1.11925888722579E8</v>
      </c>
    </row>
    <row r="4140" customHeight="1" ht="21.0">
      <c r="J4140" s="17">
        <v>4139.0</v>
      </c>
      <c r="K4140" s="74">
        <v>1.36101567887693E7</v>
      </c>
    </row>
    <row r="4141" customHeight="1" ht="21.0">
      <c r="J4141" s="17">
        <v>4140.0</v>
      </c>
      <c r="K4141" s="74">
        <v>1.82869928539416E7</v>
      </c>
    </row>
    <row r="4142" customHeight="1" ht="21.0">
      <c r="J4142" s="17">
        <v>4141.0</v>
      </c>
      <c r="K4142" s="74">
        <v>5.24420837705752E7</v>
      </c>
    </row>
    <row r="4143" customHeight="1" ht="21.0">
      <c r="J4143" s="17">
        <v>4142.0</v>
      </c>
      <c r="K4143" s="74">
        <v>1.67638290644404E7</v>
      </c>
    </row>
    <row r="4144" customHeight="1" ht="21.0">
      <c r="J4144" s="17">
        <v>4143.0</v>
      </c>
      <c r="K4144" s="74">
        <v>9.52654742887176E7</v>
      </c>
    </row>
    <row r="4145" customHeight="1" ht="21.0">
      <c r="J4145" s="17">
        <v>4144.0</v>
      </c>
      <c r="K4145" s="74">
        <v>4598022.73741146</v>
      </c>
    </row>
    <row r="4146" customHeight="1" ht="21.0">
      <c r="J4146" s="17">
        <v>4145.0</v>
      </c>
      <c r="K4146" s="74">
        <v>4617870.58645824</v>
      </c>
    </row>
    <row r="4147" customHeight="1" ht="21.0">
      <c r="J4147" s="17">
        <v>4146.0</v>
      </c>
      <c r="K4147" s="74">
        <v>3147165.99810511</v>
      </c>
    </row>
    <row r="4148" customHeight="1" ht="21.0">
      <c r="J4148" s="17">
        <v>4147.0</v>
      </c>
      <c r="K4148" s="74">
        <v>2.54844974710721E7</v>
      </c>
    </row>
    <row r="4149" customHeight="1" ht="21.0">
      <c r="J4149" s="17">
        <v>4148.0</v>
      </c>
      <c r="K4149" s="74">
        <v>1.42298007819626E8</v>
      </c>
    </row>
    <row r="4150" customHeight="1" ht="21.0">
      <c r="J4150" s="17">
        <v>4149.0</v>
      </c>
      <c r="K4150" s="74">
        <v>4.99363837016436E7</v>
      </c>
    </row>
    <row r="4151" customHeight="1" ht="21.0">
      <c r="J4151" s="17">
        <v>4150.0</v>
      </c>
      <c r="K4151" s="74">
        <v>6.267938482282E7</v>
      </c>
    </row>
    <row r="4152" customHeight="1" ht="21.0">
      <c r="J4152" s="17">
        <v>4151.0</v>
      </c>
      <c r="K4152" s="74">
        <v>4.40490215214556E8</v>
      </c>
    </row>
    <row r="4153" customHeight="1" ht="21.0">
      <c r="J4153" s="17">
        <v>4152.0</v>
      </c>
      <c r="K4153" s="74">
        <v>3.61245087069181E7</v>
      </c>
    </row>
    <row r="4154" customHeight="1" ht="21.0">
      <c r="J4154" s="17">
        <v>4153.0</v>
      </c>
      <c r="K4154" s="74">
        <v>7167079.17510654</v>
      </c>
    </row>
    <row r="4155" customHeight="1" ht="21.0">
      <c r="J4155" s="17">
        <v>4154.0</v>
      </c>
      <c r="K4155" s="74">
        <v>1.49197400662154E7</v>
      </c>
    </row>
    <row r="4156" customHeight="1" ht="21.0">
      <c r="J4156" s="17">
        <v>4155.0</v>
      </c>
      <c r="K4156" s="74">
        <v>7701329.31737646</v>
      </c>
    </row>
    <row r="4157" customHeight="1" ht="21.0">
      <c r="J4157" s="17">
        <v>4156.0</v>
      </c>
      <c r="K4157" s="74">
        <v>1.09404877876268E8</v>
      </c>
    </row>
    <row r="4158" customHeight="1" ht="21.0">
      <c r="J4158" s="17">
        <v>4157.0</v>
      </c>
      <c r="K4158" s="74">
        <v>4468536.18156379</v>
      </c>
    </row>
    <row r="4159" customHeight="1" ht="21.0">
      <c r="J4159" s="17">
        <v>4158.0</v>
      </c>
      <c r="K4159" s="74">
        <v>3.9786432202159E7</v>
      </c>
    </row>
    <row r="4160" customHeight="1" ht="21.0">
      <c r="J4160" s="17">
        <v>4159.0</v>
      </c>
      <c r="K4160" s="74">
        <v>3.5775837479689E7</v>
      </c>
    </row>
    <row r="4161" customHeight="1" ht="21.0">
      <c r="J4161" s="17">
        <v>4160.0</v>
      </c>
      <c r="K4161" s="74">
        <v>2.08530098074386E7</v>
      </c>
    </row>
    <row r="4162" customHeight="1" ht="21.0">
      <c r="J4162" s="17">
        <v>4161.0</v>
      </c>
      <c r="K4162" s="74">
        <v>3.4949094248589E7</v>
      </c>
    </row>
    <row r="4163" customHeight="1" ht="21.0">
      <c r="J4163" s="17">
        <v>4162.0</v>
      </c>
      <c r="K4163" s="74">
        <v>9653257.5926284</v>
      </c>
    </row>
    <row r="4164" customHeight="1" ht="21.0">
      <c r="J4164" s="17">
        <v>4163.0</v>
      </c>
      <c r="K4164" s="74">
        <v>4.86332099337597E7</v>
      </c>
    </row>
    <row r="4165" customHeight="1" ht="21.0">
      <c r="J4165" s="17">
        <v>4164.0</v>
      </c>
      <c r="K4165" s="74">
        <v>2.38268367400786E7</v>
      </c>
    </row>
    <row r="4166" customHeight="1" ht="21.0">
      <c r="J4166" s="17">
        <v>4165.0</v>
      </c>
      <c r="K4166" s="74">
        <v>4.03008618333389E7</v>
      </c>
    </row>
    <row r="4167" customHeight="1" ht="21.0">
      <c r="J4167" s="17">
        <v>4166.0</v>
      </c>
      <c r="K4167" s="74">
        <v>1.16934176275124E7</v>
      </c>
    </row>
    <row r="4168" customHeight="1" ht="21.0">
      <c r="J4168" s="17">
        <v>4167.0</v>
      </c>
      <c r="K4168" s="74">
        <v>1.77744550920302E7</v>
      </c>
    </row>
    <row r="4169" customHeight="1" ht="21.0">
      <c r="J4169" s="17">
        <v>4168.0</v>
      </c>
      <c r="K4169" s="74">
        <v>1.625513323417E7</v>
      </c>
    </row>
    <row r="4170" customHeight="1" ht="21.0">
      <c r="J4170" s="17">
        <v>4169.0</v>
      </c>
      <c r="K4170" s="74">
        <v>2.20982970458602E8</v>
      </c>
    </row>
    <row r="4171" customHeight="1" ht="21.0">
      <c r="J4171" s="17">
        <v>4170.0</v>
      </c>
      <c r="K4171" s="74">
        <v>1.05891486172265E8</v>
      </c>
    </row>
    <row r="4172" customHeight="1" ht="21.0">
      <c r="J4172" s="17">
        <v>4171.0</v>
      </c>
      <c r="K4172" s="74">
        <v>1.63829520993195E8</v>
      </c>
    </row>
    <row r="4173" customHeight="1" ht="21.0">
      <c r="J4173" s="17">
        <v>4172.0</v>
      </c>
      <c r="K4173" s="74">
        <v>1.19361433940154E7</v>
      </c>
    </row>
    <row r="4174" customHeight="1" ht="21.0">
      <c r="J4174" s="17">
        <v>4173.0</v>
      </c>
      <c r="K4174" s="74">
        <v>1.59753997633144E7</v>
      </c>
    </row>
    <row r="4175" customHeight="1" ht="21.0">
      <c r="J4175" s="17">
        <v>4174.0</v>
      </c>
      <c r="K4175" s="74">
        <v>5.22470372957048E7</v>
      </c>
    </row>
    <row r="4176" customHeight="1" ht="21.0">
      <c r="J4176" s="17">
        <v>4175.0</v>
      </c>
      <c r="K4176" s="74">
        <v>1.06816208918457E7</v>
      </c>
    </row>
    <row r="4177" customHeight="1" ht="21.0">
      <c r="J4177" s="17">
        <v>4176.0</v>
      </c>
      <c r="K4177" s="74">
        <v>2.52813874394359E7</v>
      </c>
    </row>
    <row r="4178" customHeight="1" ht="21.0">
      <c r="J4178" s="17">
        <v>4177.0</v>
      </c>
      <c r="K4178" s="74">
        <v>6.48204388216313E8</v>
      </c>
    </row>
    <row r="4179" customHeight="1" ht="21.0">
      <c r="J4179" s="17">
        <v>4178.0</v>
      </c>
      <c r="K4179" s="74">
        <v>1.9427236873422E8</v>
      </c>
    </row>
    <row r="4180" customHeight="1" ht="21.0">
      <c r="J4180" s="17">
        <v>4179.0</v>
      </c>
      <c r="K4180" s="74">
        <v>1.42107102980697E7</v>
      </c>
    </row>
    <row r="4181" customHeight="1" ht="21.0">
      <c r="J4181" s="17">
        <v>4180.0</v>
      </c>
      <c r="K4181" s="74">
        <v>2.47438762371771E7</v>
      </c>
    </row>
    <row r="4182" customHeight="1" ht="21.0">
      <c r="J4182" s="17">
        <v>4181.0</v>
      </c>
      <c r="K4182" s="74">
        <v>1.27908452634848E7</v>
      </c>
    </row>
    <row r="4183" customHeight="1" ht="21.0">
      <c r="J4183" s="17">
        <v>4182.0</v>
      </c>
      <c r="K4183" s="74">
        <v>1.82402865122712E7</v>
      </c>
    </row>
    <row r="4184" customHeight="1" ht="21.0">
      <c r="J4184" s="17">
        <v>4183.0</v>
      </c>
      <c r="K4184" s="74">
        <v>8.80796751235792E7</v>
      </c>
    </row>
    <row r="4185" customHeight="1" ht="21.0">
      <c r="J4185" s="17">
        <v>4184.0</v>
      </c>
      <c r="K4185" s="74">
        <v>8.3173555793219E7</v>
      </c>
    </row>
    <row r="4186" customHeight="1" ht="21.0">
      <c r="J4186" s="17">
        <v>4185.0</v>
      </c>
      <c r="K4186" s="74">
        <v>7.38108430392416E7</v>
      </c>
    </row>
    <row r="4187" customHeight="1" ht="21.0">
      <c r="J4187" s="17">
        <v>4186.0</v>
      </c>
      <c r="K4187" s="74">
        <v>1929547.88045369</v>
      </c>
    </row>
    <row r="4188" customHeight="1" ht="21.0">
      <c r="J4188" s="17">
        <v>4187.0</v>
      </c>
      <c r="K4188" s="74">
        <v>1.9772905560475E7</v>
      </c>
    </row>
    <row r="4189" customHeight="1" ht="21.0">
      <c r="J4189" s="17">
        <v>4188.0</v>
      </c>
      <c r="K4189" s="74">
        <v>1.58105368855897E7</v>
      </c>
    </row>
    <row r="4190" customHeight="1" ht="21.0">
      <c r="J4190" s="17">
        <v>4189.0</v>
      </c>
      <c r="K4190" s="74">
        <v>1.4773022068543E8</v>
      </c>
    </row>
    <row r="4191" customHeight="1" ht="21.0">
      <c r="J4191" s="17">
        <v>4190.0</v>
      </c>
      <c r="K4191" s="74">
        <v>2.83489528076487E7</v>
      </c>
    </row>
    <row r="4192" customHeight="1" ht="21.0">
      <c r="J4192" s="17">
        <v>4191.0</v>
      </c>
      <c r="K4192" s="74">
        <v>1.05524800465316E8</v>
      </c>
    </row>
    <row r="4193" customHeight="1" ht="21.0">
      <c r="J4193" s="17">
        <v>4192.0</v>
      </c>
      <c r="K4193" s="74">
        <v>1.11642361474379E8</v>
      </c>
    </row>
    <row r="4194" customHeight="1" ht="21.0">
      <c r="J4194" s="17">
        <v>4193.0</v>
      </c>
      <c r="K4194" s="74">
        <v>1.78972942026616E7</v>
      </c>
    </row>
    <row r="4195" customHeight="1" ht="21.0">
      <c r="J4195" s="17">
        <v>4194.0</v>
      </c>
      <c r="K4195" s="74">
        <v>6.818131102333E7</v>
      </c>
    </row>
    <row r="4196" customHeight="1" ht="21.0">
      <c r="J4196" s="17">
        <v>4195.0</v>
      </c>
      <c r="K4196" s="74">
        <v>2.8061129861585E7</v>
      </c>
    </row>
    <row r="4197" customHeight="1" ht="21.0">
      <c r="J4197" s="17">
        <v>4196.0</v>
      </c>
      <c r="K4197" s="74">
        <v>1.41431678600989E7</v>
      </c>
    </row>
    <row r="4198" customHeight="1" ht="21.0">
      <c r="J4198" s="17">
        <v>4197.0</v>
      </c>
      <c r="K4198" s="74">
        <v>6.80981668107121E7</v>
      </c>
    </row>
    <row r="4199" customHeight="1" ht="21.0">
      <c r="J4199" s="17">
        <v>4198.0</v>
      </c>
      <c r="K4199" s="74">
        <v>1.10615213825143E7</v>
      </c>
    </row>
    <row r="4200" customHeight="1" ht="21.0">
      <c r="J4200" s="17">
        <v>4199.0</v>
      </c>
      <c r="K4200" s="74">
        <v>2.50158014784743E7</v>
      </c>
    </row>
    <row r="4201" customHeight="1" ht="21.0">
      <c r="J4201" s="17">
        <v>4200.0</v>
      </c>
      <c r="K4201" s="74">
        <v>1.28479292329493E8</v>
      </c>
    </row>
    <row r="4202" customHeight="1" ht="21.0">
      <c r="J4202" s="17">
        <v>4201.0</v>
      </c>
      <c r="K4202" s="74">
        <v>2.63879126407733E7</v>
      </c>
    </row>
    <row r="4203" customHeight="1" ht="21.0">
      <c r="J4203" s="17">
        <v>4202.0</v>
      </c>
      <c r="K4203" s="74">
        <v>2.20945857774886E7</v>
      </c>
    </row>
    <row r="4204" customHeight="1" ht="21.0">
      <c r="J4204" s="17">
        <v>4203.0</v>
      </c>
      <c r="K4204" s="74">
        <v>3.76796724023652E7</v>
      </c>
    </row>
    <row r="4205" customHeight="1" ht="21.0">
      <c r="J4205" s="17">
        <v>4204.0</v>
      </c>
      <c r="K4205" s="74">
        <v>2.18986403000148E8</v>
      </c>
    </row>
    <row r="4206" customHeight="1" ht="21.0">
      <c r="J4206" s="17">
        <v>4205.0</v>
      </c>
      <c r="K4206" s="74">
        <v>5813670.41752878</v>
      </c>
    </row>
    <row r="4207" customHeight="1" ht="21.0">
      <c r="J4207" s="17">
        <v>4206.0</v>
      </c>
      <c r="K4207" s="74">
        <v>2.69870395624071E7</v>
      </c>
    </row>
    <row r="4208" customHeight="1" ht="21.0">
      <c r="J4208" s="17">
        <v>4207.0</v>
      </c>
      <c r="K4208" s="74">
        <v>1.27154077509511E7</v>
      </c>
    </row>
    <row r="4209" customHeight="1" ht="21.0">
      <c r="J4209" s="17">
        <v>4208.0</v>
      </c>
      <c r="K4209" s="74">
        <v>4.0522880019061E7</v>
      </c>
    </row>
    <row r="4210" customHeight="1" ht="21.0">
      <c r="J4210" s="17">
        <v>4209.0</v>
      </c>
      <c r="K4210" s="74">
        <v>2.42433369375048E7</v>
      </c>
    </row>
    <row r="4211" customHeight="1" ht="21.0">
      <c r="J4211" s="17">
        <v>4210.0</v>
      </c>
      <c r="K4211" s="74">
        <v>7179224.74051811</v>
      </c>
    </row>
    <row r="4212" customHeight="1" ht="21.0">
      <c r="J4212" s="17">
        <v>4211.0</v>
      </c>
      <c r="K4212" s="74">
        <v>8233436.6675285</v>
      </c>
    </row>
    <row r="4213" customHeight="1" ht="21.0">
      <c r="J4213" s="17">
        <v>4212.0</v>
      </c>
      <c r="K4213" s="74">
        <v>1.98247634446089E7</v>
      </c>
    </row>
    <row r="4214" customHeight="1" ht="21.0">
      <c r="J4214" s="17">
        <v>4213.0</v>
      </c>
      <c r="K4214" s="74">
        <v>7.5460396630624E7</v>
      </c>
    </row>
    <row r="4215" customHeight="1" ht="21.0">
      <c r="J4215" s="17">
        <v>4214.0</v>
      </c>
      <c r="K4215" s="74">
        <v>1.27399766829116E7</v>
      </c>
    </row>
    <row r="4216" customHeight="1" ht="21.0">
      <c r="J4216" s="17">
        <v>4215.0</v>
      </c>
      <c r="K4216" s="74">
        <v>1.65867229837878E8</v>
      </c>
    </row>
    <row r="4217" customHeight="1" ht="21.0">
      <c r="J4217" s="17">
        <v>4216.0</v>
      </c>
      <c r="K4217" s="74">
        <v>1.69541846266661E7</v>
      </c>
    </row>
    <row r="4218" customHeight="1" ht="21.0">
      <c r="J4218" s="17">
        <v>4217.0</v>
      </c>
      <c r="K4218" s="74">
        <v>4.563167147912E7</v>
      </c>
    </row>
    <row r="4219" customHeight="1" ht="21.0">
      <c r="J4219" s="17">
        <v>4218.0</v>
      </c>
      <c r="K4219" s="74">
        <v>3.29609178053514E7</v>
      </c>
    </row>
    <row r="4220" customHeight="1" ht="21.0">
      <c r="J4220" s="17">
        <v>4219.0</v>
      </c>
      <c r="K4220" s="74">
        <v>9126212.72002358</v>
      </c>
    </row>
    <row r="4221" customHeight="1" ht="21.0">
      <c r="J4221" s="17">
        <v>4220.0</v>
      </c>
      <c r="K4221" s="74">
        <v>3.92807924088007E7</v>
      </c>
    </row>
    <row r="4222" customHeight="1" ht="21.0">
      <c r="J4222" s="17">
        <v>4221.0</v>
      </c>
      <c r="K4222" s="74">
        <v>2.44566557019759E7</v>
      </c>
    </row>
    <row r="4223" customHeight="1" ht="21.0">
      <c r="J4223" s="17">
        <v>4222.0</v>
      </c>
      <c r="K4223" s="74">
        <v>1.93392671623477E7</v>
      </c>
    </row>
    <row r="4224" customHeight="1" ht="21.0">
      <c r="J4224" s="17">
        <v>4223.0</v>
      </c>
      <c r="K4224" s="74">
        <v>1.28466384502568E8</v>
      </c>
    </row>
    <row r="4225" customHeight="1" ht="21.0">
      <c r="J4225" s="17">
        <v>4224.0</v>
      </c>
      <c r="K4225" s="74">
        <v>1.13742390953342E7</v>
      </c>
    </row>
    <row r="4226" customHeight="1" ht="21.0">
      <c r="J4226" s="17">
        <v>4225.0</v>
      </c>
      <c r="K4226" s="74">
        <v>5.3657942735532E7</v>
      </c>
    </row>
    <row r="4227" customHeight="1" ht="21.0">
      <c r="J4227" s="17">
        <v>4226.0</v>
      </c>
      <c r="K4227" s="74">
        <v>7820320.97524029</v>
      </c>
    </row>
    <row r="4228" customHeight="1" ht="21.0">
      <c r="J4228" s="17">
        <v>4227.0</v>
      </c>
      <c r="K4228" s="74">
        <v>1.25768557436171E7</v>
      </c>
    </row>
    <row r="4229" customHeight="1" ht="21.0">
      <c r="J4229" s="17">
        <v>4228.0</v>
      </c>
      <c r="K4229" s="74">
        <v>1.29908940262371E7</v>
      </c>
    </row>
    <row r="4230" customHeight="1" ht="21.0">
      <c r="J4230" s="17">
        <v>4229.0</v>
      </c>
      <c r="K4230" s="74">
        <v>1.74032380302064E7</v>
      </c>
    </row>
    <row r="4231" customHeight="1" ht="21.0">
      <c r="J4231" s="17">
        <v>4230.0</v>
      </c>
      <c r="K4231" s="74">
        <v>7.1705551500947E7</v>
      </c>
    </row>
    <row r="4232" customHeight="1" ht="21.0">
      <c r="J4232" s="17">
        <v>4231.0</v>
      </c>
      <c r="K4232" s="74">
        <v>2.84521276524251E7</v>
      </c>
    </row>
    <row r="4233" customHeight="1" ht="21.0">
      <c r="J4233" s="17">
        <v>4232.0</v>
      </c>
      <c r="K4233" s="74">
        <v>8152216.99590469</v>
      </c>
    </row>
    <row r="4234" customHeight="1" ht="21.0">
      <c r="J4234" s="17">
        <v>4233.0</v>
      </c>
      <c r="K4234" s="74">
        <v>2.92759686445146E7</v>
      </c>
    </row>
    <row r="4235" customHeight="1" ht="21.0">
      <c r="J4235" s="17">
        <v>4234.0</v>
      </c>
      <c r="K4235" s="74">
        <v>6949170.53319681</v>
      </c>
    </row>
    <row r="4236" customHeight="1" ht="21.0">
      <c r="J4236" s="17">
        <v>4235.0</v>
      </c>
      <c r="K4236" s="74">
        <v>5.24984515798601E8</v>
      </c>
    </row>
    <row r="4237" customHeight="1" ht="21.0">
      <c r="J4237" s="17">
        <v>4236.0</v>
      </c>
      <c r="K4237" s="74">
        <v>6080801.18097193</v>
      </c>
    </row>
    <row r="4238" customHeight="1" ht="21.0">
      <c r="J4238" s="17">
        <v>4237.0</v>
      </c>
      <c r="K4238" s="74">
        <v>1.27174211043974E8</v>
      </c>
    </row>
    <row r="4239" customHeight="1" ht="21.0">
      <c r="J4239" s="17">
        <v>4238.0</v>
      </c>
      <c r="K4239" s="74">
        <v>7009345.3031711</v>
      </c>
    </row>
    <row r="4240" customHeight="1" ht="21.0">
      <c r="J4240" s="17">
        <v>4239.0</v>
      </c>
      <c r="K4240" s="74">
        <v>3.11727807720069E7</v>
      </c>
    </row>
    <row r="4241" customHeight="1" ht="21.0">
      <c r="J4241" s="17">
        <v>4240.0</v>
      </c>
      <c r="K4241" s="74">
        <v>3567486.25555516</v>
      </c>
    </row>
    <row r="4242" customHeight="1" ht="21.0">
      <c r="J4242" s="17">
        <v>4241.0</v>
      </c>
      <c r="K4242" s="74">
        <v>3.6574835143114E7</v>
      </c>
    </row>
    <row r="4243" customHeight="1" ht="21.0">
      <c r="J4243" s="17">
        <v>4242.0</v>
      </c>
      <c r="K4243" s="74">
        <v>2.21688250570974E7</v>
      </c>
    </row>
    <row r="4244" customHeight="1" ht="21.0">
      <c r="J4244" s="17">
        <v>4243.0</v>
      </c>
      <c r="K4244" s="74">
        <v>5.46284991839993E7</v>
      </c>
    </row>
    <row r="4245" customHeight="1" ht="21.0">
      <c r="J4245" s="17">
        <v>4244.0</v>
      </c>
      <c r="K4245" s="74">
        <v>1.20156034184802E8</v>
      </c>
    </row>
    <row r="4246" customHeight="1" ht="21.0">
      <c r="J4246" s="17">
        <v>4245.0</v>
      </c>
      <c r="K4246" s="74">
        <v>2.81705716354525E7</v>
      </c>
    </row>
    <row r="4247" customHeight="1" ht="21.0">
      <c r="J4247" s="17">
        <v>4246.0</v>
      </c>
      <c r="K4247" s="74">
        <v>1.3306519829984E7</v>
      </c>
    </row>
    <row r="4248" customHeight="1" ht="21.0">
      <c r="J4248" s="17">
        <v>4247.0</v>
      </c>
      <c r="K4248" s="74">
        <v>1.70051749538533E8</v>
      </c>
    </row>
    <row r="4249" customHeight="1" ht="21.0">
      <c r="J4249" s="17">
        <v>4248.0</v>
      </c>
      <c r="K4249" s="74">
        <v>5.56223837500616E7</v>
      </c>
    </row>
    <row r="4250" customHeight="1" ht="21.0">
      <c r="J4250" s="17">
        <v>4249.0</v>
      </c>
      <c r="K4250" s="74">
        <v>3.86986181733289E7</v>
      </c>
    </row>
    <row r="4251" customHeight="1" ht="21.0">
      <c r="J4251" s="17">
        <v>4250.0</v>
      </c>
      <c r="K4251" s="74">
        <v>9526995.17437646</v>
      </c>
    </row>
    <row r="4252" customHeight="1" ht="21.0">
      <c r="J4252" s="17">
        <v>4251.0</v>
      </c>
      <c r="K4252" s="74">
        <v>2.05752598855042E8</v>
      </c>
    </row>
    <row r="4253" customHeight="1" ht="21.0">
      <c r="J4253" s="17">
        <v>4252.0</v>
      </c>
      <c r="K4253" s="74">
        <v>7811776.20489134</v>
      </c>
    </row>
    <row r="4254" customHeight="1" ht="21.0">
      <c r="J4254" s="17">
        <v>4253.0</v>
      </c>
      <c r="K4254" s="74">
        <v>3.9366101711232E7</v>
      </c>
    </row>
    <row r="4255" customHeight="1" ht="21.0">
      <c r="J4255" s="17">
        <v>4254.0</v>
      </c>
      <c r="K4255" s="74">
        <v>1.9608471508511E8</v>
      </c>
    </row>
    <row r="4256" customHeight="1" ht="21.0">
      <c r="J4256" s="17">
        <v>4255.0</v>
      </c>
      <c r="K4256" s="74">
        <v>6768806.11860721</v>
      </c>
    </row>
    <row r="4257" customHeight="1" ht="21.0">
      <c r="J4257" s="17">
        <v>4256.0</v>
      </c>
      <c r="K4257" s="74">
        <v>7.7278794092278E7</v>
      </c>
    </row>
    <row r="4258" customHeight="1" ht="21.0">
      <c r="J4258" s="17">
        <v>4257.0</v>
      </c>
      <c r="K4258" s="74">
        <v>2.2418505240122E8</v>
      </c>
    </row>
    <row r="4259" customHeight="1" ht="21.0">
      <c r="J4259" s="17">
        <v>4258.0</v>
      </c>
      <c r="K4259" s="74">
        <v>2.99635350205072E8</v>
      </c>
    </row>
    <row r="4260" customHeight="1" ht="21.0">
      <c r="J4260" s="17">
        <v>4259.0</v>
      </c>
      <c r="K4260" s="74">
        <v>1.24685218895428E8</v>
      </c>
    </row>
    <row r="4261" customHeight="1" ht="21.0">
      <c r="J4261" s="17">
        <v>4260.0</v>
      </c>
      <c r="K4261" s="74">
        <v>4279829.3452076</v>
      </c>
    </row>
    <row r="4262" customHeight="1" ht="21.0">
      <c r="J4262" s="17">
        <v>4261.0</v>
      </c>
      <c r="K4262" s="74">
        <v>1.03620679548984E8</v>
      </c>
    </row>
    <row r="4263" customHeight="1" ht="21.0">
      <c r="J4263" s="17">
        <v>4262.0</v>
      </c>
      <c r="K4263" s="74">
        <v>1.0171163497447E8</v>
      </c>
    </row>
    <row r="4264" customHeight="1" ht="21.0">
      <c r="J4264" s="17">
        <v>4263.0</v>
      </c>
      <c r="K4264" s="74">
        <v>7.40945074867394E7</v>
      </c>
    </row>
    <row r="4265" customHeight="1" ht="21.0">
      <c r="J4265" s="17">
        <v>4264.0</v>
      </c>
      <c r="K4265" s="74">
        <v>2.28384744740442E8</v>
      </c>
    </row>
    <row r="4266" customHeight="1" ht="21.0">
      <c r="J4266" s="17">
        <v>4265.0</v>
      </c>
      <c r="K4266" s="74">
        <v>9.15329930940086E7</v>
      </c>
    </row>
    <row r="4267" customHeight="1" ht="21.0">
      <c r="J4267" s="17">
        <v>4266.0</v>
      </c>
      <c r="K4267" s="74">
        <v>1.19858855242328E7</v>
      </c>
    </row>
    <row r="4268" customHeight="1" ht="21.0">
      <c r="J4268" s="17">
        <v>4267.0</v>
      </c>
      <c r="K4268" s="74">
        <v>3.18815327499301E7</v>
      </c>
    </row>
    <row r="4269" customHeight="1" ht="21.0">
      <c r="J4269" s="17">
        <v>4268.0</v>
      </c>
      <c r="K4269" s="74">
        <v>2.9563423820493E7</v>
      </c>
    </row>
    <row r="4270" customHeight="1" ht="21.0">
      <c r="J4270" s="17">
        <v>4269.0</v>
      </c>
      <c r="K4270" s="74">
        <v>2.2669233716432E8</v>
      </c>
    </row>
    <row r="4271" customHeight="1" ht="21.0">
      <c r="J4271" s="17">
        <v>4270.0</v>
      </c>
      <c r="K4271" s="74">
        <v>3.79619927393211E7</v>
      </c>
    </row>
    <row r="4272" customHeight="1" ht="21.0">
      <c r="J4272" s="17">
        <v>4271.0</v>
      </c>
      <c r="K4272" s="74">
        <v>3354232.23902688</v>
      </c>
    </row>
    <row r="4273" customHeight="1" ht="21.0">
      <c r="J4273" s="17">
        <v>4272.0</v>
      </c>
      <c r="K4273" s="74">
        <v>1.86705300171336E8</v>
      </c>
    </row>
    <row r="4274" customHeight="1" ht="21.0">
      <c r="J4274" s="17">
        <v>4273.0</v>
      </c>
      <c r="K4274" s="74">
        <v>6.06975855856049E7</v>
      </c>
    </row>
    <row r="4275" customHeight="1" ht="21.0">
      <c r="J4275" s="17">
        <v>4274.0</v>
      </c>
      <c r="K4275" s="74">
        <v>5995299.31735045</v>
      </c>
    </row>
    <row r="4276" customHeight="1" ht="21.0">
      <c r="J4276" s="17">
        <v>4275.0</v>
      </c>
      <c r="K4276" s="74">
        <v>9.68991642267926E7</v>
      </c>
    </row>
    <row r="4277" customHeight="1" ht="21.0">
      <c r="J4277" s="17">
        <v>4276.0</v>
      </c>
      <c r="K4277" s="74">
        <v>8528379.97723969</v>
      </c>
    </row>
    <row r="4278" customHeight="1" ht="21.0">
      <c r="J4278" s="17">
        <v>4277.0</v>
      </c>
      <c r="K4278" s="74">
        <v>4.66498802764494E7</v>
      </c>
    </row>
    <row r="4279" customHeight="1" ht="21.0">
      <c r="J4279" s="17">
        <v>4278.0</v>
      </c>
      <c r="K4279" s="74">
        <v>5577162.34367191</v>
      </c>
    </row>
    <row r="4280" customHeight="1" ht="21.0">
      <c r="J4280" s="17">
        <v>4279.0</v>
      </c>
      <c r="K4280" s="74">
        <v>7.7033871853487E7</v>
      </c>
    </row>
    <row r="4281" customHeight="1" ht="21.0">
      <c r="J4281" s="17">
        <v>4280.0</v>
      </c>
      <c r="K4281" s="74">
        <v>3.41621272775341E7</v>
      </c>
    </row>
    <row r="4282" customHeight="1" ht="21.0">
      <c r="J4282" s="17">
        <v>4281.0</v>
      </c>
      <c r="K4282" s="74">
        <v>1.1509755135412E7</v>
      </c>
    </row>
    <row r="4283" customHeight="1" ht="21.0">
      <c r="J4283" s="17">
        <v>4282.0</v>
      </c>
      <c r="K4283" s="74">
        <v>4.18241317005669E7</v>
      </c>
    </row>
    <row r="4284" customHeight="1" ht="21.0">
      <c r="J4284" s="17">
        <v>4283.0</v>
      </c>
      <c r="K4284" s="74">
        <v>2.14372694882708E7</v>
      </c>
    </row>
    <row r="4285" customHeight="1" ht="21.0">
      <c r="J4285" s="17">
        <v>4284.0</v>
      </c>
      <c r="K4285" s="74">
        <v>3.68488285890673E7</v>
      </c>
    </row>
    <row r="4286" customHeight="1" ht="21.0">
      <c r="J4286" s="17">
        <v>4285.0</v>
      </c>
      <c r="K4286" s="74">
        <v>3.00777138700976E8</v>
      </c>
    </row>
    <row r="4287" customHeight="1" ht="21.0">
      <c r="J4287" s="17">
        <v>4286.0</v>
      </c>
      <c r="K4287" s="74">
        <v>7.28159067037107E7</v>
      </c>
    </row>
    <row r="4288" customHeight="1" ht="21.0">
      <c r="J4288" s="17">
        <v>4287.0</v>
      </c>
      <c r="K4288" s="74">
        <v>2.96796284497982E7</v>
      </c>
    </row>
    <row r="4289" customHeight="1" ht="21.0">
      <c r="J4289" s="17">
        <v>4288.0</v>
      </c>
      <c r="K4289" s="74">
        <v>8271587.79089875</v>
      </c>
    </row>
    <row r="4290" customHeight="1" ht="21.0">
      <c r="J4290" s="17">
        <v>4289.0</v>
      </c>
      <c r="K4290" s="74">
        <v>1.32855046891469E8</v>
      </c>
    </row>
    <row r="4291" customHeight="1" ht="21.0">
      <c r="J4291" s="17">
        <v>4290.0</v>
      </c>
      <c r="K4291" s="74">
        <v>5.42898501357871E7</v>
      </c>
    </row>
    <row r="4292" customHeight="1" ht="21.0">
      <c r="J4292" s="17">
        <v>4291.0</v>
      </c>
      <c r="K4292" s="74">
        <v>1.8337898004878E7</v>
      </c>
    </row>
    <row r="4293" customHeight="1" ht="21.0">
      <c r="J4293" s="17">
        <v>4292.0</v>
      </c>
      <c r="K4293" s="74">
        <v>1.66621680790404E8</v>
      </c>
    </row>
    <row r="4294" customHeight="1" ht="21.0">
      <c r="J4294" s="17">
        <v>4293.0</v>
      </c>
      <c r="K4294" s="74">
        <v>5.37679116441215E7</v>
      </c>
    </row>
    <row r="4295" customHeight="1" ht="21.0">
      <c r="J4295" s="17">
        <v>4294.0</v>
      </c>
      <c r="K4295" s="74">
        <v>1.15840274933982E7</v>
      </c>
    </row>
    <row r="4296" customHeight="1" ht="21.0">
      <c r="J4296" s="17">
        <v>4295.0</v>
      </c>
      <c r="K4296" s="74">
        <v>6.34828088249778E7</v>
      </c>
    </row>
    <row r="4297" customHeight="1" ht="21.0">
      <c r="J4297" s="17">
        <v>4296.0</v>
      </c>
      <c r="K4297" s="74">
        <v>1081507.66814851</v>
      </c>
    </row>
    <row r="4298" customHeight="1" ht="21.0">
      <c r="J4298" s="17">
        <v>4297.0</v>
      </c>
      <c r="K4298" s="74">
        <v>3.04170754119357E7</v>
      </c>
    </row>
    <row r="4299" customHeight="1" ht="21.0">
      <c r="J4299" s="17">
        <v>4298.0</v>
      </c>
      <c r="K4299" s="74">
        <v>2.80776499652444E7</v>
      </c>
    </row>
    <row r="4300" customHeight="1" ht="21.0">
      <c r="J4300" s="17">
        <v>4299.0</v>
      </c>
      <c r="K4300" s="74">
        <v>4730841.3034525</v>
      </c>
    </row>
    <row r="4301" customHeight="1" ht="21.0">
      <c r="J4301" s="17">
        <v>4300.0</v>
      </c>
      <c r="K4301" s="74">
        <v>1.30657817780564E7</v>
      </c>
    </row>
    <row r="4302" customHeight="1" ht="21.0">
      <c r="J4302" s="17">
        <v>4301.0</v>
      </c>
      <c r="K4302" s="74">
        <v>6888671.1966049</v>
      </c>
    </row>
    <row r="4303" customHeight="1" ht="21.0">
      <c r="J4303" s="17">
        <v>4302.0</v>
      </c>
      <c r="K4303" s="74">
        <v>2232361.25664304</v>
      </c>
    </row>
    <row r="4304" customHeight="1" ht="21.0">
      <c r="J4304" s="17">
        <v>4303.0</v>
      </c>
      <c r="K4304" s="74">
        <v>3.15214837394642E7</v>
      </c>
    </row>
    <row r="4305" customHeight="1" ht="21.0">
      <c r="J4305" s="17">
        <v>4304.0</v>
      </c>
      <c r="K4305" s="74">
        <v>9.12881630173398E7</v>
      </c>
    </row>
    <row r="4306" customHeight="1" ht="21.0">
      <c r="J4306" s="17">
        <v>4305.0</v>
      </c>
      <c r="K4306" s="74">
        <v>1.78955116592261E7</v>
      </c>
    </row>
    <row r="4307" customHeight="1" ht="21.0">
      <c r="J4307" s="17">
        <v>4306.0</v>
      </c>
      <c r="K4307" s="74">
        <v>9.02293062062611E7</v>
      </c>
    </row>
    <row r="4308" customHeight="1" ht="21.0">
      <c r="J4308" s="17">
        <v>4307.0</v>
      </c>
      <c r="K4308" s="74">
        <v>1.07061847601097E8</v>
      </c>
    </row>
    <row r="4309" customHeight="1" ht="21.0">
      <c r="J4309" s="17">
        <v>4308.0</v>
      </c>
      <c r="K4309" s="74">
        <v>2.92721849604883E7</v>
      </c>
    </row>
    <row r="4310" customHeight="1" ht="21.0">
      <c r="J4310" s="17">
        <v>4309.0</v>
      </c>
      <c r="K4310" s="74">
        <v>1.02527057607196E8</v>
      </c>
    </row>
    <row r="4311" customHeight="1" ht="21.0">
      <c r="J4311" s="17">
        <v>4310.0</v>
      </c>
      <c r="K4311" s="74">
        <v>3.50254311756523E7</v>
      </c>
    </row>
    <row r="4312" customHeight="1" ht="21.0">
      <c r="J4312" s="17">
        <v>4311.0</v>
      </c>
      <c r="K4312" s="74">
        <v>5263375.67594705</v>
      </c>
    </row>
    <row r="4313" customHeight="1" ht="21.0">
      <c r="J4313" s="17">
        <v>4312.0</v>
      </c>
      <c r="K4313" s="74">
        <v>2.44222219768699E7</v>
      </c>
    </row>
    <row r="4314" customHeight="1" ht="21.0">
      <c r="J4314" s="17">
        <v>4313.0</v>
      </c>
      <c r="K4314" s="74">
        <v>4.9647732643266E7</v>
      </c>
    </row>
    <row r="4315" customHeight="1" ht="21.0">
      <c r="J4315" s="17">
        <v>4314.0</v>
      </c>
      <c r="K4315" s="74">
        <v>2.33603779776831E7</v>
      </c>
    </row>
    <row r="4316" customHeight="1" ht="21.0">
      <c r="J4316" s="17">
        <v>4315.0</v>
      </c>
      <c r="K4316" s="74">
        <v>8.65799944530091E7</v>
      </c>
    </row>
    <row r="4317" customHeight="1" ht="21.0">
      <c r="J4317" s="17">
        <v>4316.0</v>
      </c>
      <c r="K4317" s="74">
        <v>7.76571510468228E7</v>
      </c>
    </row>
    <row r="4318" customHeight="1" ht="21.0">
      <c r="J4318" s="17">
        <v>4317.0</v>
      </c>
      <c r="K4318" s="74">
        <v>3.54396288813652E8</v>
      </c>
    </row>
    <row r="4319" customHeight="1" ht="21.0">
      <c r="J4319" s="17">
        <v>4318.0</v>
      </c>
      <c r="K4319" s="74">
        <v>1.5592526197232E7</v>
      </c>
    </row>
    <row r="4320" customHeight="1" ht="21.0">
      <c r="J4320" s="17">
        <v>4319.0</v>
      </c>
      <c r="K4320" s="74">
        <v>7440361.0334346</v>
      </c>
    </row>
    <row r="4321" customHeight="1" ht="21.0">
      <c r="J4321" s="17">
        <v>4320.0</v>
      </c>
      <c r="K4321" s="74">
        <v>5.43283631316428E7</v>
      </c>
    </row>
    <row r="4322" customHeight="1" ht="21.0">
      <c r="J4322" s="17">
        <v>4321.0</v>
      </c>
      <c r="K4322" s="74">
        <v>8.64895343368019E7</v>
      </c>
    </row>
    <row r="4323" customHeight="1" ht="21.0">
      <c r="J4323" s="17">
        <v>4322.0</v>
      </c>
      <c r="K4323" s="74">
        <v>3.50652240532899E7</v>
      </c>
    </row>
    <row r="4324" customHeight="1" ht="21.0">
      <c r="J4324" s="17">
        <v>4323.0</v>
      </c>
      <c r="K4324" s="74">
        <v>2.60916402542206E7</v>
      </c>
    </row>
    <row r="4325" customHeight="1" ht="21.0">
      <c r="J4325" s="17">
        <v>4324.0</v>
      </c>
      <c r="K4325" s="74">
        <v>2.57837312691091E7</v>
      </c>
    </row>
    <row r="4326" customHeight="1" ht="21.0">
      <c r="J4326" s="17">
        <v>4325.0</v>
      </c>
      <c r="K4326" s="74">
        <v>1.03469438720764E8</v>
      </c>
    </row>
    <row r="4327" customHeight="1" ht="21.0">
      <c r="J4327" s="17">
        <v>4326.0</v>
      </c>
      <c r="K4327" s="74">
        <v>6.11953405503224E7</v>
      </c>
    </row>
    <row r="4328" customHeight="1" ht="21.0">
      <c r="J4328" s="17">
        <v>4327.0</v>
      </c>
      <c r="K4328" s="74">
        <v>1866816.53385039</v>
      </c>
    </row>
    <row r="4329" customHeight="1" ht="21.0">
      <c r="J4329" s="17">
        <v>4328.0</v>
      </c>
      <c r="K4329" s="74">
        <v>1.99332415941002E7</v>
      </c>
    </row>
    <row r="4330" customHeight="1" ht="21.0">
      <c r="J4330" s="17">
        <v>4329.0</v>
      </c>
      <c r="K4330" s="74">
        <v>5038546.53762489</v>
      </c>
    </row>
    <row r="4331" customHeight="1" ht="21.0">
      <c r="J4331" s="17">
        <v>4330.0</v>
      </c>
      <c r="K4331" s="74">
        <v>6.81344612912491E7</v>
      </c>
    </row>
    <row r="4332" customHeight="1" ht="21.0">
      <c r="J4332" s="17">
        <v>4331.0</v>
      </c>
      <c r="K4332" s="74">
        <v>1.09546410130198E7</v>
      </c>
    </row>
    <row r="4333" customHeight="1" ht="21.0">
      <c r="J4333" s="17">
        <v>4332.0</v>
      </c>
      <c r="K4333" s="74">
        <v>3.03063126369464E7</v>
      </c>
    </row>
    <row r="4334" customHeight="1" ht="21.0">
      <c r="J4334" s="17">
        <v>4333.0</v>
      </c>
      <c r="K4334" s="74">
        <v>1654108.36336443</v>
      </c>
    </row>
    <row r="4335" customHeight="1" ht="21.0">
      <c r="J4335" s="17">
        <v>4334.0</v>
      </c>
      <c r="K4335" s="74">
        <v>5760910.7466267</v>
      </c>
    </row>
    <row r="4336" customHeight="1" ht="21.0">
      <c r="J4336" s="17">
        <v>4335.0</v>
      </c>
      <c r="K4336" s="74">
        <v>3.20390403525406E7</v>
      </c>
    </row>
    <row r="4337" customHeight="1" ht="21.0">
      <c r="J4337" s="17">
        <v>4336.0</v>
      </c>
      <c r="K4337" s="74">
        <v>1.04087817299193E8</v>
      </c>
    </row>
    <row r="4338" customHeight="1" ht="21.0">
      <c r="J4338" s="17">
        <v>4337.0</v>
      </c>
      <c r="K4338" s="74">
        <v>1.77522723125944E7</v>
      </c>
    </row>
    <row r="4339" customHeight="1" ht="21.0">
      <c r="J4339" s="17">
        <v>4338.0</v>
      </c>
      <c r="K4339" s="74">
        <v>2.21369944233957E7</v>
      </c>
    </row>
    <row r="4340" customHeight="1" ht="21.0">
      <c r="J4340" s="17">
        <v>4339.0</v>
      </c>
      <c r="K4340" s="74">
        <v>7204584.79182121</v>
      </c>
    </row>
    <row r="4341" customHeight="1" ht="21.0">
      <c r="J4341" s="17">
        <v>4340.0</v>
      </c>
      <c r="K4341" s="74">
        <v>6.61701729468598E7</v>
      </c>
    </row>
    <row r="4342" customHeight="1" ht="21.0">
      <c r="J4342" s="17">
        <v>4341.0</v>
      </c>
      <c r="K4342" s="74">
        <v>1.84564952767851E8</v>
      </c>
    </row>
    <row r="4343" customHeight="1" ht="21.0">
      <c r="J4343" s="17">
        <v>4342.0</v>
      </c>
      <c r="K4343" s="74">
        <v>5.09054258840918E7</v>
      </c>
    </row>
    <row r="4344" customHeight="1" ht="21.0">
      <c r="J4344" s="17">
        <v>4343.0</v>
      </c>
      <c r="K4344" s="74">
        <v>2.6470590144932E7</v>
      </c>
    </row>
    <row r="4345" customHeight="1" ht="21.0">
      <c r="J4345" s="17">
        <v>4344.0</v>
      </c>
      <c r="K4345" s="74">
        <v>8.8992454565281E7</v>
      </c>
    </row>
    <row r="4346" customHeight="1" ht="21.0">
      <c r="J4346" s="17">
        <v>4345.0</v>
      </c>
      <c r="K4346" s="74">
        <v>2.9772472849958E7</v>
      </c>
    </row>
    <row r="4347" customHeight="1" ht="21.0">
      <c r="J4347" s="17">
        <v>4346.0</v>
      </c>
      <c r="K4347" s="74">
        <v>1.78816737170199E7</v>
      </c>
    </row>
    <row r="4348" customHeight="1" ht="21.0">
      <c r="J4348" s="17">
        <v>4347.0</v>
      </c>
      <c r="K4348" s="74">
        <v>3.70972988625648E8</v>
      </c>
    </row>
    <row r="4349" customHeight="1" ht="21.0">
      <c r="J4349" s="17">
        <v>4348.0</v>
      </c>
      <c r="K4349" s="74">
        <v>6.2716448638587E7</v>
      </c>
    </row>
    <row r="4350" customHeight="1" ht="21.0">
      <c r="J4350" s="17">
        <v>4349.0</v>
      </c>
      <c r="K4350" s="74">
        <v>1.6228607186227E8</v>
      </c>
    </row>
    <row r="4351" customHeight="1" ht="21.0">
      <c r="J4351" s="17">
        <v>4350.0</v>
      </c>
      <c r="K4351" s="74">
        <v>2.28506893811984E7</v>
      </c>
    </row>
    <row r="4352" customHeight="1" ht="21.0">
      <c r="J4352" s="17">
        <v>4351.0</v>
      </c>
      <c r="K4352" s="74">
        <v>8.07881027990537E7</v>
      </c>
    </row>
    <row r="4353" customHeight="1" ht="21.0">
      <c r="J4353" s="17">
        <v>4352.0</v>
      </c>
      <c r="K4353" s="74">
        <v>1.32434962733196E7</v>
      </c>
    </row>
    <row r="4354" customHeight="1" ht="21.0">
      <c r="J4354" s="17">
        <v>4353.0</v>
      </c>
      <c r="K4354" s="74">
        <v>8.09175947908817E7</v>
      </c>
    </row>
    <row r="4355" customHeight="1" ht="21.0">
      <c r="J4355" s="17">
        <v>4354.0</v>
      </c>
      <c r="K4355" s="74">
        <v>4.02851018899647E7</v>
      </c>
    </row>
    <row r="4356" customHeight="1" ht="21.0">
      <c r="J4356" s="17">
        <v>4355.0</v>
      </c>
      <c r="K4356" s="74">
        <v>7.36272038970001E7</v>
      </c>
    </row>
    <row r="4357" customHeight="1" ht="21.0">
      <c r="J4357" s="17">
        <v>4356.0</v>
      </c>
      <c r="K4357" s="74">
        <v>8.57829699630206E7</v>
      </c>
    </row>
    <row r="4358" customHeight="1" ht="21.0">
      <c r="J4358" s="17">
        <v>4357.0</v>
      </c>
      <c r="K4358" s="74">
        <v>1.22864035760646E8</v>
      </c>
    </row>
    <row r="4359" customHeight="1" ht="21.0">
      <c r="J4359" s="17">
        <v>4358.0</v>
      </c>
      <c r="K4359" s="74">
        <v>1.06036894538395E8</v>
      </c>
    </row>
    <row r="4360" customHeight="1" ht="21.0">
      <c r="J4360" s="17">
        <v>4359.0</v>
      </c>
      <c r="K4360" s="74">
        <v>4.15036213373393E7</v>
      </c>
    </row>
    <row r="4361" customHeight="1" ht="21.0">
      <c r="J4361" s="17">
        <v>4360.0</v>
      </c>
      <c r="K4361" s="74">
        <v>4331934.44241353</v>
      </c>
    </row>
    <row r="4362" customHeight="1" ht="21.0">
      <c r="J4362" s="17">
        <v>4361.0</v>
      </c>
      <c r="K4362" s="74">
        <v>3.2047978835231E7</v>
      </c>
    </row>
    <row r="4363" customHeight="1" ht="21.0">
      <c r="J4363" s="17">
        <v>4362.0</v>
      </c>
      <c r="K4363" s="74">
        <v>1.09781545101362E7</v>
      </c>
    </row>
    <row r="4364" customHeight="1" ht="21.0">
      <c r="J4364" s="17">
        <v>4363.0</v>
      </c>
      <c r="K4364" s="74">
        <v>1.77483521829038E7</v>
      </c>
    </row>
    <row r="4365" customHeight="1" ht="21.0">
      <c r="J4365" s="17">
        <v>4364.0</v>
      </c>
      <c r="K4365" s="74">
        <v>4.53259360365508E7</v>
      </c>
    </row>
    <row r="4366" customHeight="1" ht="21.0">
      <c r="J4366" s="17">
        <v>4365.0</v>
      </c>
      <c r="K4366" s="74">
        <v>3.63676232556468E7</v>
      </c>
    </row>
    <row r="4367" customHeight="1" ht="21.0">
      <c r="J4367" s="17">
        <v>4366.0</v>
      </c>
      <c r="K4367" s="74">
        <v>2.0308125534518E8</v>
      </c>
    </row>
    <row r="4368" customHeight="1" ht="21.0">
      <c r="J4368" s="17">
        <v>4367.0</v>
      </c>
      <c r="K4368" s="74">
        <v>6.86770014487248E7</v>
      </c>
    </row>
    <row r="4369" customHeight="1" ht="21.0">
      <c r="J4369" s="17">
        <v>4368.0</v>
      </c>
      <c r="K4369" s="74">
        <v>2.18456602322733E7</v>
      </c>
    </row>
    <row r="4370" customHeight="1" ht="21.0">
      <c r="J4370" s="17">
        <v>4369.0</v>
      </c>
      <c r="K4370" s="74">
        <v>4.36541145226361E7</v>
      </c>
    </row>
    <row r="4371" customHeight="1" ht="21.0">
      <c r="J4371" s="17">
        <v>4370.0</v>
      </c>
      <c r="K4371" s="74">
        <v>3.30132009198143E7</v>
      </c>
    </row>
    <row r="4372" customHeight="1" ht="21.0">
      <c r="J4372" s="17">
        <v>4371.0</v>
      </c>
      <c r="K4372" s="74">
        <v>5.82599487751526E7</v>
      </c>
    </row>
    <row r="4373" customHeight="1" ht="21.0">
      <c r="J4373" s="17">
        <v>4372.0</v>
      </c>
      <c r="K4373" s="74">
        <v>3.15258561689264E7</v>
      </c>
    </row>
    <row r="4374" customHeight="1" ht="21.0">
      <c r="J4374" s="17">
        <v>4373.0</v>
      </c>
      <c r="K4374" s="74">
        <v>3.72598204054251E7</v>
      </c>
    </row>
    <row r="4375" customHeight="1" ht="21.0">
      <c r="J4375" s="17">
        <v>4374.0</v>
      </c>
      <c r="K4375" s="74">
        <v>4.78584357088009E7</v>
      </c>
    </row>
    <row r="4376" customHeight="1" ht="21.0">
      <c r="J4376" s="17">
        <v>4375.0</v>
      </c>
      <c r="K4376" s="74">
        <v>8398024.03569007</v>
      </c>
    </row>
    <row r="4377" customHeight="1" ht="21.0">
      <c r="J4377" s="17">
        <v>4376.0</v>
      </c>
      <c r="K4377" s="74">
        <v>4.27136840732006E8</v>
      </c>
    </row>
    <row r="4378" customHeight="1" ht="21.0">
      <c r="J4378" s="17">
        <v>4377.0</v>
      </c>
      <c r="K4378" s="74">
        <v>8393353.73489526</v>
      </c>
    </row>
    <row r="4379" customHeight="1" ht="21.0">
      <c r="J4379" s="17">
        <v>4378.0</v>
      </c>
      <c r="K4379" s="74">
        <v>1.85445397589122E7</v>
      </c>
    </row>
    <row r="4380" customHeight="1" ht="21.0">
      <c r="J4380" s="17">
        <v>4379.0</v>
      </c>
      <c r="K4380" s="74">
        <v>1.16754738142662E7</v>
      </c>
    </row>
    <row r="4381" customHeight="1" ht="21.0">
      <c r="J4381" s="17">
        <v>4380.0</v>
      </c>
      <c r="K4381" s="74">
        <v>1.9146487831207E7</v>
      </c>
    </row>
    <row r="4382" customHeight="1" ht="21.0">
      <c r="J4382" s="17">
        <v>4381.0</v>
      </c>
      <c r="K4382" s="74">
        <v>7.4930251829027E7</v>
      </c>
    </row>
    <row r="4383" customHeight="1" ht="21.0">
      <c r="J4383" s="17">
        <v>4382.0</v>
      </c>
      <c r="K4383" s="74">
        <v>3.4691579741438E7</v>
      </c>
    </row>
    <row r="4384" customHeight="1" ht="21.0">
      <c r="J4384" s="17">
        <v>4383.0</v>
      </c>
      <c r="K4384" s="74">
        <v>5.21971644427023E7</v>
      </c>
    </row>
    <row r="4385" customHeight="1" ht="21.0">
      <c r="J4385" s="17">
        <v>4384.0</v>
      </c>
      <c r="K4385" s="74">
        <v>3.1217879144758E7</v>
      </c>
    </row>
    <row r="4386" customHeight="1" ht="21.0">
      <c r="J4386" s="17">
        <v>4385.0</v>
      </c>
      <c r="K4386" s="74">
        <v>4.09098819447972E7</v>
      </c>
    </row>
    <row r="4387" customHeight="1" ht="21.0">
      <c r="J4387" s="17">
        <v>4386.0</v>
      </c>
      <c r="K4387" s="74">
        <v>7.44859115610947E7</v>
      </c>
    </row>
    <row r="4388" customHeight="1" ht="21.0">
      <c r="J4388" s="17">
        <v>4387.0</v>
      </c>
      <c r="K4388" s="74">
        <v>1.3516917706297E8</v>
      </c>
    </row>
    <row r="4389" customHeight="1" ht="21.0">
      <c r="J4389" s="17">
        <v>4388.0</v>
      </c>
      <c r="K4389" s="74">
        <v>2.36582548695163E8</v>
      </c>
    </row>
    <row r="4390" customHeight="1" ht="21.0">
      <c r="J4390" s="17">
        <v>4389.0</v>
      </c>
      <c r="K4390" s="74">
        <v>2.3670218977623E7</v>
      </c>
    </row>
    <row r="4391" customHeight="1" ht="21.0">
      <c r="J4391" s="17">
        <v>4390.0</v>
      </c>
      <c r="K4391" s="74">
        <v>2.10607470346212E7</v>
      </c>
    </row>
    <row r="4392" customHeight="1" ht="21.0">
      <c r="J4392" s="17">
        <v>4391.0</v>
      </c>
      <c r="K4392" s="74">
        <v>2.24240403721216E7</v>
      </c>
    </row>
    <row r="4393" customHeight="1" ht="21.0">
      <c r="J4393" s="17">
        <v>4392.0</v>
      </c>
      <c r="K4393" s="74">
        <v>2.10831928617668E7</v>
      </c>
    </row>
    <row r="4394" customHeight="1" ht="21.0">
      <c r="J4394" s="17">
        <v>4393.0</v>
      </c>
      <c r="K4394" s="74">
        <v>9.72468173695411E7</v>
      </c>
    </row>
    <row r="4395" customHeight="1" ht="21.0">
      <c r="J4395" s="17">
        <v>4394.0</v>
      </c>
      <c r="K4395" s="74">
        <v>1.34661918987126E7</v>
      </c>
    </row>
    <row r="4396" customHeight="1" ht="21.0">
      <c r="J4396" s="17">
        <v>4395.0</v>
      </c>
      <c r="K4396" s="74">
        <v>1.16405056756907E7</v>
      </c>
    </row>
    <row r="4397" customHeight="1" ht="21.0">
      <c r="J4397" s="17">
        <v>4396.0</v>
      </c>
      <c r="K4397" s="74">
        <v>3.88275925044622E7</v>
      </c>
    </row>
    <row r="4398" customHeight="1" ht="21.0">
      <c r="J4398" s="17">
        <v>4397.0</v>
      </c>
      <c r="K4398" s="74">
        <v>3.21287491039525E7</v>
      </c>
    </row>
    <row r="4399" customHeight="1" ht="21.0">
      <c r="J4399" s="17">
        <v>4398.0</v>
      </c>
      <c r="K4399" s="74">
        <v>3.7215232718726E7</v>
      </c>
    </row>
    <row r="4400" customHeight="1" ht="21.0">
      <c r="J4400" s="17">
        <v>4399.0</v>
      </c>
      <c r="K4400" s="74">
        <v>9.38486566634452E7</v>
      </c>
    </row>
    <row r="4401" customHeight="1" ht="21.0">
      <c r="J4401" s="17">
        <v>4400.0</v>
      </c>
      <c r="K4401" s="74">
        <v>3.20750524754173E7</v>
      </c>
    </row>
    <row r="4402" customHeight="1" ht="21.0">
      <c r="J4402" s="17">
        <v>4401.0</v>
      </c>
      <c r="K4402" s="74">
        <v>6958802.11163056</v>
      </c>
    </row>
    <row r="4403" customHeight="1" ht="21.0">
      <c r="J4403" s="17">
        <v>4402.0</v>
      </c>
      <c r="K4403" s="74">
        <v>3.24754235609101E7</v>
      </c>
    </row>
    <row r="4404" customHeight="1" ht="21.0">
      <c r="J4404" s="17">
        <v>4403.0</v>
      </c>
      <c r="K4404" s="74">
        <v>7952020.45447444</v>
      </c>
    </row>
    <row r="4405" customHeight="1" ht="21.0">
      <c r="J4405" s="17">
        <v>4404.0</v>
      </c>
      <c r="K4405" s="74">
        <v>2.75673150829089E7</v>
      </c>
    </row>
    <row r="4406" customHeight="1" ht="21.0">
      <c r="J4406" s="17">
        <v>4405.0</v>
      </c>
      <c r="K4406" s="74">
        <v>1.06335899841482E8</v>
      </c>
    </row>
    <row r="4407" customHeight="1" ht="21.0">
      <c r="J4407" s="17">
        <v>4406.0</v>
      </c>
      <c r="K4407" s="74">
        <v>6161230.20018444</v>
      </c>
    </row>
    <row r="4408" customHeight="1" ht="21.0">
      <c r="J4408" s="17">
        <v>4407.0</v>
      </c>
      <c r="K4408" s="74">
        <v>1.32647876414085E8</v>
      </c>
    </row>
    <row r="4409" customHeight="1" ht="21.0">
      <c r="J4409" s="17">
        <v>4408.0</v>
      </c>
      <c r="K4409" s="74">
        <v>4681500.6261353</v>
      </c>
    </row>
    <row r="4410" customHeight="1" ht="21.0">
      <c r="J4410" s="17">
        <v>4409.0</v>
      </c>
      <c r="K4410" s="74">
        <v>2.043486025519E7</v>
      </c>
    </row>
    <row r="4411" customHeight="1" ht="21.0">
      <c r="J4411" s="17">
        <v>4410.0</v>
      </c>
      <c r="K4411" s="74">
        <v>1.6843721419636E7</v>
      </c>
    </row>
    <row r="4412" customHeight="1" ht="21.0">
      <c r="J4412" s="17">
        <v>4411.0</v>
      </c>
      <c r="K4412" s="74">
        <v>7067986.8171291</v>
      </c>
    </row>
    <row r="4413" customHeight="1" ht="21.0">
      <c r="J4413" s="17">
        <v>4412.0</v>
      </c>
      <c r="K4413" s="74">
        <v>7585238.93570984</v>
      </c>
    </row>
    <row r="4414" customHeight="1" ht="21.0">
      <c r="J4414" s="17">
        <v>4413.0</v>
      </c>
      <c r="K4414" s="74">
        <v>4256518.54342922</v>
      </c>
    </row>
    <row r="4415" customHeight="1" ht="21.0">
      <c r="J4415" s="17">
        <v>4414.0</v>
      </c>
      <c r="K4415" s="74">
        <v>4.45468133019316E7</v>
      </c>
    </row>
    <row r="4416" customHeight="1" ht="21.0">
      <c r="J4416" s="17">
        <v>4415.0</v>
      </c>
      <c r="K4416" s="74">
        <v>7.92090184325646E7</v>
      </c>
    </row>
    <row r="4417" customHeight="1" ht="21.0">
      <c r="J4417" s="17">
        <v>4416.0</v>
      </c>
      <c r="K4417" s="74">
        <v>2.58830705653365E7</v>
      </c>
    </row>
    <row r="4418" customHeight="1" ht="21.0">
      <c r="J4418" s="17">
        <v>4417.0</v>
      </c>
      <c r="K4418" s="74">
        <v>1.29761307766716E7</v>
      </c>
    </row>
    <row r="4419" customHeight="1" ht="21.0">
      <c r="J4419" s="17">
        <v>4418.0</v>
      </c>
      <c r="K4419" s="74">
        <v>1.9769900929785E7</v>
      </c>
    </row>
    <row r="4420" customHeight="1" ht="21.0">
      <c r="J4420" s="17">
        <v>4419.0</v>
      </c>
      <c r="K4420" s="74">
        <v>5450400.6714948</v>
      </c>
    </row>
    <row r="4421" customHeight="1" ht="21.0">
      <c r="J4421" s="17">
        <v>4420.0</v>
      </c>
      <c r="K4421" s="74">
        <v>1.01126126836916E7</v>
      </c>
    </row>
    <row r="4422" customHeight="1" ht="21.0">
      <c r="J4422" s="17">
        <v>4421.0</v>
      </c>
      <c r="K4422" s="74">
        <v>8958301.66466878</v>
      </c>
    </row>
    <row r="4423" customHeight="1" ht="21.0">
      <c r="J4423" s="17">
        <v>4422.0</v>
      </c>
      <c r="K4423" s="74">
        <v>5.17113503145928E7</v>
      </c>
    </row>
    <row r="4424" customHeight="1" ht="21.0">
      <c r="J4424" s="17">
        <v>4423.0</v>
      </c>
      <c r="K4424" s="74">
        <v>8.90366555822599E7</v>
      </c>
    </row>
    <row r="4425" customHeight="1" ht="21.0">
      <c r="J4425" s="17">
        <v>4424.0</v>
      </c>
      <c r="K4425" s="74">
        <v>7.09612467983982E7</v>
      </c>
    </row>
    <row r="4426" customHeight="1" ht="21.0">
      <c r="J4426" s="17">
        <v>4425.0</v>
      </c>
      <c r="K4426" s="74">
        <v>2.9885690176738E7</v>
      </c>
    </row>
    <row r="4427" customHeight="1" ht="21.0">
      <c r="J4427" s="17">
        <v>4426.0</v>
      </c>
      <c r="K4427" s="74">
        <v>4542133.48362165</v>
      </c>
    </row>
    <row r="4428" customHeight="1" ht="21.0">
      <c r="J4428" s="17">
        <v>4427.0</v>
      </c>
      <c r="K4428" s="74">
        <v>2.61132768715223E7</v>
      </c>
    </row>
    <row r="4429" customHeight="1" ht="21.0">
      <c r="J4429" s="17">
        <v>4428.0</v>
      </c>
      <c r="K4429" s="74">
        <v>6355727.91625788</v>
      </c>
    </row>
    <row r="4430" customHeight="1" ht="21.0">
      <c r="J4430" s="17">
        <v>4429.0</v>
      </c>
      <c r="K4430" s="74">
        <v>3286508.2976777</v>
      </c>
    </row>
    <row r="4431" customHeight="1" ht="21.0">
      <c r="J4431" s="17">
        <v>4430.0</v>
      </c>
      <c r="K4431" s="74">
        <v>7.7337616779467E7</v>
      </c>
    </row>
    <row r="4432" customHeight="1" ht="21.0">
      <c r="J4432" s="17">
        <v>4431.0</v>
      </c>
      <c r="K4432" s="74">
        <v>7994228.15268079</v>
      </c>
    </row>
    <row r="4433" customHeight="1" ht="21.0">
      <c r="J4433" s="17">
        <v>4432.0</v>
      </c>
      <c r="K4433" s="74">
        <v>2.73146794848379E8</v>
      </c>
    </row>
    <row r="4434" customHeight="1" ht="21.0">
      <c r="J4434" s="17">
        <v>4433.0</v>
      </c>
      <c r="K4434" s="74">
        <v>1.27732944945329E7</v>
      </c>
    </row>
    <row r="4435" customHeight="1" ht="21.0">
      <c r="J4435" s="17">
        <v>4434.0</v>
      </c>
      <c r="K4435" s="74">
        <v>2.52259609163624E7</v>
      </c>
    </row>
    <row r="4436" customHeight="1" ht="21.0">
      <c r="J4436" s="17">
        <v>4435.0</v>
      </c>
      <c r="K4436" s="74">
        <v>7564328.29237212</v>
      </c>
    </row>
    <row r="4437" customHeight="1" ht="21.0">
      <c r="J4437" s="17">
        <v>4436.0</v>
      </c>
      <c r="K4437" s="74">
        <v>6286441.07789628</v>
      </c>
    </row>
    <row r="4438" customHeight="1" ht="21.0">
      <c r="J4438" s="17">
        <v>4437.0</v>
      </c>
      <c r="K4438" s="74">
        <v>1.05827214095577E7</v>
      </c>
    </row>
    <row r="4439" customHeight="1" ht="21.0">
      <c r="J4439" s="17">
        <v>4438.0</v>
      </c>
      <c r="K4439" s="74">
        <v>8076390.62140663</v>
      </c>
    </row>
    <row r="4440" customHeight="1" ht="21.0">
      <c r="J4440" s="17">
        <v>4439.0</v>
      </c>
      <c r="K4440" s="74">
        <v>7145157.08721686</v>
      </c>
    </row>
    <row r="4441" customHeight="1" ht="21.0">
      <c r="J4441" s="17">
        <v>4440.0</v>
      </c>
      <c r="K4441" s="74">
        <v>1.39599653541387E7</v>
      </c>
    </row>
    <row r="4442" customHeight="1" ht="21.0">
      <c r="J4442" s="17">
        <v>4441.0</v>
      </c>
      <c r="K4442" s="74">
        <v>1.6463088264237E8</v>
      </c>
    </row>
    <row r="4443" customHeight="1" ht="21.0">
      <c r="J4443" s="17">
        <v>4442.0</v>
      </c>
      <c r="K4443" s="74">
        <v>9178197.88282895</v>
      </c>
    </row>
    <row r="4444" customHeight="1" ht="21.0">
      <c r="J4444" s="17">
        <v>4443.0</v>
      </c>
      <c r="K4444" s="74">
        <v>1.14565237589275E7</v>
      </c>
    </row>
    <row r="4445" customHeight="1" ht="21.0">
      <c r="J4445" s="17">
        <v>4444.0</v>
      </c>
      <c r="K4445" s="74">
        <v>3.23736832299515E7</v>
      </c>
    </row>
    <row r="4446" customHeight="1" ht="21.0">
      <c r="J4446" s="17">
        <v>4445.0</v>
      </c>
      <c r="K4446" s="74">
        <v>1.87039425599361E7</v>
      </c>
    </row>
    <row r="4447" customHeight="1" ht="21.0">
      <c r="J4447" s="17">
        <v>4446.0</v>
      </c>
      <c r="K4447" s="74">
        <v>2.63300807850297E7</v>
      </c>
    </row>
    <row r="4448" customHeight="1" ht="21.0">
      <c r="J4448" s="17">
        <v>4447.0</v>
      </c>
      <c r="K4448" s="74">
        <v>6.52252142374172E7</v>
      </c>
    </row>
    <row r="4449" customHeight="1" ht="21.0">
      <c r="J4449" s="17">
        <v>4448.0</v>
      </c>
      <c r="K4449" s="74">
        <v>3873974.16161809</v>
      </c>
    </row>
    <row r="4450" customHeight="1" ht="21.0">
      <c r="J4450" s="17">
        <v>4449.0</v>
      </c>
      <c r="K4450" s="74">
        <v>9942397.5214707</v>
      </c>
    </row>
    <row r="4451" customHeight="1" ht="21.0">
      <c r="J4451" s="17">
        <v>4450.0</v>
      </c>
      <c r="K4451" s="74">
        <v>6.06876808628854E7</v>
      </c>
    </row>
    <row r="4452" customHeight="1" ht="21.0">
      <c r="J4452" s="17">
        <v>4451.0</v>
      </c>
      <c r="K4452" s="74">
        <v>1.31051644392628E8</v>
      </c>
    </row>
    <row r="4453" customHeight="1" ht="21.0">
      <c r="J4453" s="17">
        <v>4452.0</v>
      </c>
      <c r="K4453" s="74">
        <v>4.54543170598695E7</v>
      </c>
    </row>
    <row r="4454" customHeight="1" ht="21.0">
      <c r="J4454" s="17">
        <v>4453.0</v>
      </c>
      <c r="K4454" s="74">
        <v>1.73596160727235E7</v>
      </c>
    </row>
    <row r="4455" customHeight="1" ht="21.0">
      <c r="J4455" s="17">
        <v>4454.0</v>
      </c>
      <c r="K4455" s="74">
        <v>1.32269481228828E8</v>
      </c>
    </row>
    <row r="4456" customHeight="1" ht="21.0">
      <c r="J4456" s="17">
        <v>4455.0</v>
      </c>
      <c r="K4456" s="74">
        <v>4.89324664847322E7</v>
      </c>
    </row>
    <row r="4457" customHeight="1" ht="21.0">
      <c r="J4457" s="17">
        <v>4456.0</v>
      </c>
      <c r="K4457" s="74">
        <v>3.02136309892262E7</v>
      </c>
    </row>
    <row r="4458" customHeight="1" ht="21.0">
      <c r="J4458" s="17">
        <v>4457.0</v>
      </c>
      <c r="K4458" s="74">
        <v>5.7291419417564E7</v>
      </c>
    </row>
    <row r="4459" customHeight="1" ht="21.0">
      <c r="J4459" s="17">
        <v>4458.0</v>
      </c>
      <c r="K4459" s="74">
        <v>2.74455168585087E7</v>
      </c>
    </row>
    <row r="4460" customHeight="1" ht="21.0">
      <c r="J4460" s="17">
        <v>4459.0</v>
      </c>
      <c r="K4460" s="74">
        <v>2.22999915238999E7</v>
      </c>
    </row>
    <row r="4461" customHeight="1" ht="21.0">
      <c r="J4461" s="17">
        <v>4460.0</v>
      </c>
      <c r="K4461" s="74">
        <v>3.42086518408527E8</v>
      </c>
    </row>
    <row r="4462" customHeight="1" ht="21.0">
      <c r="J4462" s="17">
        <v>4461.0</v>
      </c>
      <c r="K4462" s="74">
        <v>1.59218466717101E7</v>
      </c>
    </row>
    <row r="4463" customHeight="1" ht="21.0">
      <c r="J4463" s="17">
        <v>4462.0</v>
      </c>
      <c r="K4463" s="74">
        <v>5.08657842289844E7</v>
      </c>
    </row>
    <row r="4464" customHeight="1" ht="21.0">
      <c r="J4464" s="17">
        <v>4463.0</v>
      </c>
      <c r="K4464" s="74">
        <v>1.18303710861632E7</v>
      </c>
    </row>
    <row r="4465" customHeight="1" ht="21.0">
      <c r="J4465" s="17">
        <v>4464.0</v>
      </c>
      <c r="K4465" s="74">
        <v>6.73995739737893E7</v>
      </c>
    </row>
    <row r="4466" customHeight="1" ht="21.0">
      <c r="J4466" s="17">
        <v>4465.0</v>
      </c>
      <c r="K4466" s="74">
        <v>2326072.88840621</v>
      </c>
    </row>
    <row r="4467" customHeight="1" ht="21.0">
      <c r="J4467" s="17">
        <v>4466.0</v>
      </c>
      <c r="K4467" s="74">
        <v>1.21641314356569E7</v>
      </c>
    </row>
    <row r="4468" customHeight="1" ht="21.0">
      <c r="J4468" s="17">
        <v>4467.0</v>
      </c>
      <c r="K4468" s="74">
        <v>8813431.1886484</v>
      </c>
    </row>
    <row r="4469" customHeight="1" ht="21.0">
      <c r="J4469" s="17">
        <v>4468.0</v>
      </c>
      <c r="K4469" s="74">
        <v>2.05552489240903E7</v>
      </c>
    </row>
    <row r="4470" customHeight="1" ht="21.0">
      <c r="J4470" s="17">
        <v>4469.0</v>
      </c>
      <c r="K4470" s="74">
        <v>6.83176050589979E7</v>
      </c>
    </row>
    <row r="4471" customHeight="1" ht="21.0">
      <c r="J4471" s="17">
        <v>4470.0</v>
      </c>
      <c r="K4471" s="74">
        <v>2.28474892859749E8</v>
      </c>
    </row>
    <row r="4472" customHeight="1" ht="21.0">
      <c r="J4472" s="17">
        <v>4471.0</v>
      </c>
      <c r="K4472" s="74">
        <v>5.24986220724046E7</v>
      </c>
    </row>
    <row r="4473" customHeight="1" ht="21.0">
      <c r="J4473" s="17">
        <v>4472.0</v>
      </c>
      <c r="K4473" s="74">
        <v>1.30086621603486E7</v>
      </c>
    </row>
    <row r="4474" customHeight="1" ht="21.0">
      <c r="J4474" s="17">
        <v>4473.0</v>
      </c>
      <c r="K4474" s="74">
        <v>4624832.11142471</v>
      </c>
    </row>
    <row r="4475" customHeight="1" ht="21.0">
      <c r="J4475" s="17">
        <v>4474.0</v>
      </c>
      <c r="K4475" s="74">
        <v>3.69996649535226E7</v>
      </c>
    </row>
    <row r="4476" customHeight="1" ht="21.0">
      <c r="J4476" s="17">
        <v>4475.0</v>
      </c>
      <c r="K4476" s="74">
        <v>5.88791322831729E7</v>
      </c>
    </row>
    <row r="4477" customHeight="1" ht="21.0">
      <c r="J4477" s="17">
        <v>4476.0</v>
      </c>
      <c r="K4477" s="74">
        <v>4477402.42868427</v>
      </c>
    </row>
    <row r="4478" customHeight="1" ht="21.0">
      <c r="J4478" s="17">
        <v>4477.0</v>
      </c>
      <c r="K4478" s="74">
        <v>2.16680461950102E8</v>
      </c>
    </row>
    <row r="4479" customHeight="1" ht="21.0">
      <c r="J4479" s="17">
        <v>4478.0</v>
      </c>
      <c r="K4479" s="74">
        <v>5.8270894946868E7</v>
      </c>
    </row>
    <row r="4480" customHeight="1" ht="21.0">
      <c r="J4480" s="17">
        <v>4479.0</v>
      </c>
      <c r="K4480" s="74">
        <v>1.68091853213975E7</v>
      </c>
    </row>
    <row r="4481" customHeight="1" ht="21.0">
      <c r="J4481" s="17">
        <v>4480.0</v>
      </c>
      <c r="K4481" s="74">
        <v>1.69887700666579E7</v>
      </c>
    </row>
    <row r="4482" customHeight="1" ht="21.0">
      <c r="J4482" s="17">
        <v>4481.0</v>
      </c>
      <c r="K4482" s="74">
        <v>1.00483217573577E8</v>
      </c>
    </row>
    <row r="4483" customHeight="1" ht="21.0">
      <c r="J4483" s="17">
        <v>4482.0</v>
      </c>
      <c r="K4483" s="74">
        <v>2.63003393806984E7</v>
      </c>
    </row>
    <row r="4484" customHeight="1" ht="21.0">
      <c r="J4484" s="17">
        <v>4483.0</v>
      </c>
      <c r="K4484" s="74">
        <v>3.96430205340184E7</v>
      </c>
    </row>
    <row r="4485" customHeight="1" ht="21.0">
      <c r="J4485" s="17">
        <v>4484.0</v>
      </c>
      <c r="K4485" s="74">
        <v>5.46555129663591E7</v>
      </c>
    </row>
    <row r="4486" customHeight="1" ht="21.0">
      <c r="J4486" s="17">
        <v>4485.0</v>
      </c>
      <c r="K4486" s="74">
        <v>1.37944136476183E7</v>
      </c>
    </row>
    <row r="4487" customHeight="1" ht="21.0">
      <c r="J4487" s="17">
        <v>4486.0</v>
      </c>
      <c r="K4487" s="74">
        <v>2.52609639879644E7</v>
      </c>
    </row>
    <row r="4488" customHeight="1" ht="21.0">
      <c r="J4488" s="17">
        <v>4487.0</v>
      </c>
      <c r="K4488" s="74">
        <v>3.31528356559859E7</v>
      </c>
    </row>
    <row r="4489" customHeight="1" ht="21.0">
      <c r="J4489" s="17">
        <v>4488.0</v>
      </c>
      <c r="K4489" s="74">
        <v>1.74085558863536E7</v>
      </c>
    </row>
    <row r="4490" customHeight="1" ht="21.0">
      <c r="J4490" s="17">
        <v>4489.0</v>
      </c>
      <c r="K4490" s="74">
        <v>5.53549530012278E7</v>
      </c>
    </row>
    <row r="4491" customHeight="1" ht="21.0">
      <c r="J4491" s="17">
        <v>4490.0</v>
      </c>
      <c r="K4491" s="74">
        <v>2.55142174447781E7</v>
      </c>
    </row>
    <row r="4492" customHeight="1" ht="21.0">
      <c r="J4492" s="17">
        <v>4491.0</v>
      </c>
      <c r="K4492" s="74">
        <v>9.585352564997E7</v>
      </c>
    </row>
    <row r="4493" customHeight="1" ht="21.0">
      <c r="J4493" s="17">
        <v>4492.0</v>
      </c>
      <c r="K4493" s="74">
        <v>8.92248478040686E7</v>
      </c>
    </row>
    <row r="4494" customHeight="1" ht="21.0">
      <c r="J4494" s="17">
        <v>4493.0</v>
      </c>
      <c r="K4494" s="74">
        <v>6.83811020182639E7</v>
      </c>
    </row>
    <row r="4495" customHeight="1" ht="21.0">
      <c r="J4495" s="17">
        <v>4494.0</v>
      </c>
      <c r="K4495" s="74">
        <v>4.25953143849698E7</v>
      </c>
    </row>
    <row r="4496" customHeight="1" ht="21.0">
      <c r="J4496" s="17">
        <v>4495.0</v>
      </c>
      <c r="K4496" s="74">
        <v>2.55622055316977E8</v>
      </c>
    </row>
    <row r="4497" customHeight="1" ht="21.0">
      <c r="J4497" s="17">
        <v>4496.0</v>
      </c>
      <c r="K4497" s="74">
        <v>3.80573136396626E7</v>
      </c>
    </row>
    <row r="4498" customHeight="1" ht="21.0">
      <c r="J4498" s="17">
        <v>4497.0</v>
      </c>
      <c r="K4498" s="74">
        <v>1.45995178386123E8</v>
      </c>
    </row>
    <row r="4499" customHeight="1" ht="21.0">
      <c r="J4499" s="17">
        <v>4498.0</v>
      </c>
      <c r="K4499" s="74">
        <v>6.8834890050157E7</v>
      </c>
    </row>
    <row r="4500" customHeight="1" ht="21.0">
      <c r="J4500" s="17">
        <v>4499.0</v>
      </c>
      <c r="K4500" s="74">
        <v>3.07864700790588E8</v>
      </c>
    </row>
    <row r="4501" customHeight="1" ht="21.0">
      <c r="J4501" s="17">
        <v>4500.0</v>
      </c>
      <c r="K4501" s="74">
        <v>5.3570242089621E7</v>
      </c>
    </row>
    <row r="4502" customHeight="1" ht="21.0">
      <c r="J4502" s="17">
        <v>4501.0</v>
      </c>
      <c r="K4502" s="74">
        <v>5742871.4350515</v>
      </c>
    </row>
    <row r="4503" customHeight="1" ht="21.0">
      <c r="J4503" s="17">
        <v>4502.0</v>
      </c>
      <c r="K4503" s="74">
        <v>7.33786848902654E7</v>
      </c>
    </row>
    <row r="4504" customHeight="1" ht="21.0">
      <c r="J4504" s="17">
        <v>4503.0</v>
      </c>
      <c r="K4504" s="74">
        <v>7.73890293968624E7</v>
      </c>
    </row>
    <row r="4505" customHeight="1" ht="21.0">
      <c r="J4505" s="17">
        <v>4504.0</v>
      </c>
      <c r="K4505" s="74">
        <v>9882926.76145564</v>
      </c>
    </row>
    <row r="4506" customHeight="1" ht="21.0">
      <c r="J4506" s="17">
        <v>4505.0</v>
      </c>
      <c r="K4506" s="74">
        <v>1776025.19100607</v>
      </c>
    </row>
    <row r="4507" customHeight="1" ht="21.0">
      <c r="J4507" s="17">
        <v>4506.0</v>
      </c>
      <c r="K4507" s="74">
        <v>2.4917751313176E7</v>
      </c>
    </row>
    <row r="4508" customHeight="1" ht="21.0">
      <c r="J4508" s="17">
        <v>4507.0</v>
      </c>
      <c r="K4508" s="74">
        <v>2.614327787872E7</v>
      </c>
    </row>
    <row r="4509" customHeight="1" ht="21.0">
      <c r="J4509" s="17">
        <v>4508.0</v>
      </c>
      <c r="K4509" s="74">
        <v>1.62316208651383E8</v>
      </c>
    </row>
    <row r="4510" customHeight="1" ht="21.0">
      <c r="J4510" s="17">
        <v>4509.0</v>
      </c>
      <c r="K4510" s="74">
        <v>2.00167876165882E7</v>
      </c>
    </row>
    <row r="4511" customHeight="1" ht="21.0">
      <c r="J4511" s="17">
        <v>4510.0</v>
      </c>
      <c r="K4511" s="74">
        <v>3.57399952950524E7</v>
      </c>
    </row>
    <row r="4512" customHeight="1" ht="21.0">
      <c r="J4512" s="17">
        <v>4511.0</v>
      </c>
      <c r="K4512" s="74">
        <v>6909573.70231757</v>
      </c>
    </row>
    <row r="4513" customHeight="1" ht="21.0">
      <c r="J4513" s="17">
        <v>4512.0</v>
      </c>
      <c r="K4513" s="74">
        <v>3.23161504934534E7</v>
      </c>
    </row>
    <row r="4514" customHeight="1" ht="21.0">
      <c r="J4514" s="17">
        <v>4513.0</v>
      </c>
      <c r="K4514" s="74">
        <v>5222167.70653356</v>
      </c>
    </row>
    <row r="4515" customHeight="1" ht="21.0">
      <c r="J4515" s="17">
        <v>4514.0</v>
      </c>
      <c r="K4515" s="74">
        <v>2776058.74482554</v>
      </c>
    </row>
    <row r="4516" customHeight="1" ht="21.0">
      <c r="J4516" s="17">
        <v>4515.0</v>
      </c>
      <c r="K4516" s="74">
        <v>2.293682379314E7</v>
      </c>
    </row>
    <row r="4517" customHeight="1" ht="21.0">
      <c r="J4517" s="17">
        <v>4516.0</v>
      </c>
      <c r="K4517" s="74">
        <v>7242496.17589914</v>
      </c>
    </row>
    <row r="4518" customHeight="1" ht="21.0">
      <c r="J4518" s="17">
        <v>4517.0</v>
      </c>
      <c r="K4518" s="74">
        <v>1.59425279260129E7</v>
      </c>
    </row>
    <row r="4519" customHeight="1" ht="21.0">
      <c r="J4519" s="17">
        <v>4518.0</v>
      </c>
      <c r="K4519" s="74">
        <v>3337051.36531861</v>
      </c>
    </row>
    <row r="4520" customHeight="1" ht="21.0">
      <c r="J4520" s="17">
        <v>4519.0</v>
      </c>
      <c r="K4520" s="74">
        <v>5617741.139274</v>
      </c>
    </row>
    <row r="4521" customHeight="1" ht="21.0">
      <c r="J4521" s="17">
        <v>4520.0</v>
      </c>
      <c r="K4521" s="74">
        <v>2.4678227561733E7</v>
      </c>
    </row>
    <row r="4522" customHeight="1" ht="21.0">
      <c r="J4522" s="17">
        <v>4521.0</v>
      </c>
      <c r="K4522" s="74">
        <v>3.2337802473677E7</v>
      </c>
    </row>
    <row r="4523" customHeight="1" ht="21.0">
      <c r="J4523" s="17">
        <v>4522.0</v>
      </c>
      <c r="K4523" s="74">
        <v>9230059.36870712</v>
      </c>
    </row>
    <row r="4524" customHeight="1" ht="21.0">
      <c r="J4524" s="17">
        <v>4523.0</v>
      </c>
      <c r="K4524" s="74">
        <v>1.53300364627228E7</v>
      </c>
    </row>
    <row r="4525" customHeight="1" ht="21.0">
      <c r="J4525" s="17">
        <v>4524.0</v>
      </c>
      <c r="K4525" s="74">
        <v>1.60501442323456E7</v>
      </c>
    </row>
    <row r="4526" customHeight="1" ht="21.0">
      <c r="J4526" s="17">
        <v>4525.0</v>
      </c>
      <c r="K4526" s="74">
        <v>1.92289813322964E8</v>
      </c>
    </row>
    <row r="4527" customHeight="1" ht="21.0">
      <c r="J4527" s="17">
        <v>4526.0</v>
      </c>
      <c r="K4527" s="74">
        <v>7.9568778465137E7</v>
      </c>
    </row>
    <row r="4528" customHeight="1" ht="21.0">
      <c r="J4528" s="17">
        <v>4527.0</v>
      </c>
      <c r="K4528" s="74">
        <v>2.35708614677423E8</v>
      </c>
    </row>
    <row r="4529" customHeight="1" ht="21.0">
      <c r="J4529" s="17">
        <v>4528.0</v>
      </c>
      <c r="K4529" s="74">
        <v>4.60972091588202E7</v>
      </c>
    </row>
    <row r="4530" customHeight="1" ht="21.0">
      <c r="J4530" s="17">
        <v>4529.0</v>
      </c>
      <c r="K4530" s="74">
        <v>3.99331979487204E7</v>
      </c>
    </row>
    <row r="4531" customHeight="1" ht="21.0">
      <c r="J4531" s="17">
        <v>4530.0</v>
      </c>
      <c r="K4531" s="74">
        <v>9303599.72323326</v>
      </c>
    </row>
    <row r="4532" customHeight="1" ht="21.0">
      <c r="J4532" s="17">
        <v>4531.0</v>
      </c>
      <c r="K4532" s="74">
        <v>4.01556110887161E7</v>
      </c>
    </row>
    <row r="4533" customHeight="1" ht="21.0">
      <c r="J4533" s="17">
        <v>4532.0</v>
      </c>
      <c r="K4533" s="74">
        <v>9418274.89006673</v>
      </c>
    </row>
    <row r="4534" customHeight="1" ht="21.0">
      <c r="J4534" s="17">
        <v>4533.0</v>
      </c>
      <c r="K4534" s="74">
        <v>5.96831036997087E7</v>
      </c>
    </row>
    <row r="4535" customHeight="1" ht="21.0">
      <c r="J4535" s="17">
        <v>4534.0</v>
      </c>
      <c r="K4535" s="74">
        <v>4.91356074212393E7</v>
      </c>
    </row>
    <row r="4536" customHeight="1" ht="21.0">
      <c r="J4536" s="17">
        <v>4535.0</v>
      </c>
      <c r="K4536" s="74">
        <v>1.28814716248259E8</v>
      </c>
    </row>
    <row r="4537" customHeight="1" ht="21.0">
      <c r="J4537" s="17">
        <v>4536.0</v>
      </c>
      <c r="K4537" s="74">
        <v>1.80087244747469E7</v>
      </c>
    </row>
    <row r="4538" customHeight="1" ht="21.0">
      <c r="J4538" s="17">
        <v>4537.0</v>
      </c>
      <c r="K4538" s="74">
        <v>4689520.86087761</v>
      </c>
    </row>
    <row r="4539" customHeight="1" ht="21.0">
      <c r="J4539" s="17">
        <v>4538.0</v>
      </c>
      <c r="K4539" s="74">
        <v>1.66301785980988E7</v>
      </c>
    </row>
    <row r="4540" customHeight="1" ht="21.0">
      <c r="J4540" s="17">
        <v>4539.0</v>
      </c>
      <c r="K4540" s="74">
        <v>4.31131876546647E7</v>
      </c>
    </row>
    <row r="4541" customHeight="1" ht="21.0">
      <c r="J4541" s="17">
        <v>4540.0</v>
      </c>
      <c r="K4541" s="74">
        <v>6.52171926563879E7</v>
      </c>
    </row>
    <row r="4542" customHeight="1" ht="21.0">
      <c r="J4542" s="17">
        <v>4541.0</v>
      </c>
      <c r="K4542" s="74">
        <v>3.66118611288491E7</v>
      </c>
    </row>
    <row r="4543" customHeight="1" ht="21.0">
      <c r="J4543" s="17">
        <v>4542.0</v>
      </c>
      <c r="K4543" s="74">
        <v>5.05329363480006E7</v>
      </c>
    </row>
    <row r="4544" customHeight="1" ht="21.0">
      <c r="J4544" s="17">
        <v>4543.0</v>
      </c>
      <c r="K4544" s="74">
        <v>8887187.7871341</v>
      </c>
    </row>
    <row r="4545" customHeight="1" ht="21.0">
      <c r="J4545" s="17">
        <v>4544.0</v>
      </c>
      <c r="K4545" s="74">
        <v>3.95207478585026E7</v>
      </c>
    </row>
    <row r="4546" customHeight="1" ht="21.0">
      <c r="J4546" s="17">
        <v>4545.0</v>
      </c>
      <c r="K4546" s="74">
        <v>4673732.27665173</v>
      </c>
    </row>
    <row r="4547" customHeight="1" ht="21.0">
      <c r="J4547" s="17">
        <v>4546.0</v>
      </c>
      <c r="K4547" s="74">
        <v>1.32822598784652E7</v>
      </c>
    </row>
    <row r="4548" customHeight="1" ht="21.0">
      <c r="J4548" s="17">
        <v>4547.0</v>
      </c>
      <c r="K4548" s="74">
        <v>3.27183209361837E7</v>
      </c>
    </row>
    <row r="4549" customHeight="1" ht="21.0">
      <c r="J4549" s="17">
        <v>4548.0</v>
      </c>
      <c r="K4549" s="74">
        <v>2.80291886599966E7</v>
      </c>
    </row>
    <row r="4550" customHeight="1" ht="21.0">
      <c r="J4550" s="17">
        <v>4549.0</v>
      </c>
      <c r="K4550" s="74">
        <v>4166178.35154552</v>
      </c>
    </row>
    <row r="4551" customHeight="1" ht="21.0">
      <c r="J4551" s="17">
        <v>4550.0</v>
      </c>
      <c r="K4551" s="74">
        <v>1.10084501235799E7</v>
      </c>
    </row>
    <row r="4552" customHeight="1" ht="21.0">
      <c r="J4552" s="17">
        <v>4551.0</v>
      </c>
      <c r="K4552" s="74">
        <v>1.58610202283852E7</v>
      </c>
    </row>
    <row r="4553" customHeight="1" ht="21.0">
      <c r="J4553" s="17">
        <v>4552.0</v>
      </c>
      <c r="K4553" s="74">
        <v>2.16943267797623E7</v>
      </c>
    </row>
    <row r="4554" customHeight="1" ht="21.0">
      <c r="J4554" s="17">
        <v>4553.0</v>
      </c>
      <c r="K4554" s="74">
        <v>4.14939569759324E8</v>
      </c>
    </row>
    <row r="4555" customHeight="1" ht="21.0">
      <c r="J4555" s="17">
        <v>4554.0</v>
      </c>
      <c r="K4555" s="74">
        <v>3745612.96380329</v>
      </c>
    </row>
    <row r="4556" customHeight="1" ht="21.0">
      <c r="J4556" s="17">
        <v>4555.0</v>
      </c>
      <c r="K4556" s="74">
        <v>4.75471316858698E7</v>
      </c>
    </row>
    <row r="4557" customHeight="1" ht="21.0">
      <c r="J4557" s="17">
        <v>4556.0</v>
      </c>
      <c r="K4557" s="74">
        <v>1.91233537148791E7</v>
      </c>
    </row>
    <row r="4558" customHeight="1" ht="21.0">
      <c r="J4558" s="17">
        <v>4557.0</v>
      </c>
      <c r="K4558" s="74">
        <v>2.15561044018903E7</v>
      </c>
    </row>
    <row r="4559" customHeight="1" ht="21.0">
      <c r="J4559" s="17">
        <v>4558.0</v>
      </c>
      <c r="K4559" s="74">
        <v>1.066546876142E7</v>
      </c>
    </row>
    <row r="4560" customHeight="1" ht="21.0">
      <c r="J4560" s="17">
        <v>4559.0</v>
      </c>
      <c r="K4560" s="74">
        <v>1.32770504621413E8</v>
      </c>
    </row>
    <row r="4561" customHeight="1" ht="21.0">
      <c r="J4561" s="17">
        <v>4560.0</v>
      </c>
      <c r="K4561" s="74">
        <v>9.7804946895362E7</v>
      </c>
    </row>
    <row r="4562" customHeight="1" ht="21.0">
      <c r="J4562" s="17">
        <v>4561.0</v>
      </c>
      <c r="K4562" s="74">
        <v>1.09875787264116E8</v>
      </c>
    </row>
    <row r="4563" customHeight="1" ht="21.0">
      <c r="J4563" s="17">
        <v>4562.0</v>
      </c>
      <c r="K4563" s="74">
        <v>3.08639744693175E7</v>
      </c>
    </row>
    <row r="4564" customHeight="1" ht="21.0">
      <c r="J4564" s="17">
        <v>4563.0</v>
      </c>
      <c r="K4564" s="74">
        <v>9.05016399462761E7</v>
      </c>
    </row>
    <row r="4565" customHeight="1" ht="21.0">
      <c r="J4565" s="17">
        <v>4564.0</v>
      </c>
      <c r="K4565" s="74">
        <v>6.34220939546789E7</v>
      </c>
    </row>
    <row r="4566" customHeight="1" ht="21.0">
      <c r="J4566" s="17">
        <v>4565.0</v>
      </c>
      <c r="K4566" s="74">
        <v>3.79079602680538E7</v>
      </c>
    </row>
    <row r="4567" customHeight="1" ht="21.0">
      <c r="J4567" s="17">
        <v>4566.0</v>
      </c>
      <c r="K4567" s="74">
        <v>3.822889418307E7</v>
      </c>
    </row>
    <row r="4568" customHeight="1" ht="21.0">
      <c r="J4568" s="17">
        <v>4567.0</v>
      </c>
      <c r="K4568" s="74">
        <v>3305071.78011353</v>
      </c>
    </row>
    <row r="4569" customHeight="1" ht="21.0">
      <c r="J4569" s="17">
        <v>4568.0</v>
      </c>
      <c r="K4569" s="74">
        <v>5009234.5673606</v>
      </c>
    </row>
    <row r="4570" customHeight="1" ht="21.0">
      <c r="J4570" s="17">
        <v>4569.0</v>
      </c>
      <c r="K4570" s="74">
        <v>1.75490398364447E7</v>
      </c>
    </row>
    <row r="4571" customHeight="1" ht="21.0">
      <c r="J4571" s="17">
        <v>4570.0</v>
      </c>
      <c r="K4571" s="74">
        <v>7228601.95958091</v>
      </c>
    </row>
    <row r="4572" customHeight="1" ht="21.0">
      <c r="J4572" s="17">
        <v>4571.0</v>
      </c>
      <c r="K4572" s="74">
        <v>3.83182238717997E7</v>
      </c>
    </row>
    <row r="4573" customHeight="1" ht="21.0">
      <c r="J4573" s="17">
        <v>4572.0</v>
      </c>
      <c r="K4573" s="74">
        <v>4.78098408675157E7</v>
      </c>
    </row>
    <row r="4574" customHeight="1" ht="21.0">
      <c r="J4574" s="17">
        <v>4573.0</v>
      </c>
      <c r="K4574" s="74">
        <v>5.86092852913936E7</v>
      </c>
    </row>
    <row r="4575" customHeight="1" ht="21.0">
      <c r="J4575" s="17">
        <v>4574.0</v>
      </c>
      <c r="K4575" s="74">
        <v>5504988.46989462</v>
      </c>
    </row>
    <row r="4576" customHeight="1" ht="21.0">
      <c r="J4576" s="17">
        <v>4575.0</v>
      </c>
      <c r="K4576" s="74">
        <v>8.00750800387822E7</v>
      </c>
    </row>
    <row r="4577" customHeight="1" ht="21.0">
      <c r="J4577" s="17">
        <v>4576.0</v>
      </c>
      <c r="K4577" s="74">
        <v>1.06483489425143E7</v>
      </c>
    </row>
    <row r="4578" customHeight="1" ht="21.0">
      <c r="J4578" s="17">
        <v>4577.0</v>
      </c>
      <c r="K4578" s="74">
        <v>3.28346809836142E7</v>
      </c>
    </row>
    <row r="4579" customHeight="1" ht="21.0">
      <c r="J4579" s="17">
        <v>4578.0</v>
      </c>
      <c r="K4579" s="74">
        <v>1.49939401321641E7</v>
      </c>
    </row>
    <row r="4580" customHeight="1" ht="21.0">
      <c r="J4580" s="17">
        <v>4579.0</v>
      </c>
      <c r="K4580" s="74">
        <v>1.30146964424902E8</v>
      </c>
    </row>
    <row r="4581" customHeight="1" ht="21.0">
      <c r="J4581" s="17">
        <v>4580.0</v>
      </c>
      <c r="K4581" s="74">
        <v>1.78931683618747E7</v>
      </c>
    </row>
    <row r="4582" customHeight="1" ht="21.0">
      <c r="J4582" s="17">
        <v>4581.0</v>
      </c>
      <c r="K4582" s="74">
        <v>9.99519381242149E7</v>
      </c>
    </row>
    <row r="4583" customHeight="1" ht="21.0">
      <c r="J4583" s="17">
        <v>4582.0</v>
      </c>
      <c r="K4583" s="74">
        <v>8.06540294220134E7</v>
      </c>
    </row>
    <row r="4584" customHeight="1" ht="21.0">
      <c r="J4584" s="17">
        <v>4583.0</v>
      </c>
      <c r="K4584" s="74">
        <v>2.77856653753574E7</v>
      </c>
    </row>
    <row r="4585" customHeight="1" ht="21.0">
      <c r="J4585" s="17">
        <v>4584.0</v>
      </c>
      <c r="K4585" s="74">
        <v>5.62506107415603E7</v>
      </c>
    </row>
    <row r="4586" customHeight="1" ht="21.0">
      <c r="J4586" s="17">
        <v>4585.0</v>
      </c>
      <c r="K4586" s="74">
        <v>6813254.84404461</v>
      </c>
    </row>
    <row r="4587" customHeight="1" ht="21.0">
      <c r="J4587" s="17">
        <v>4586.0</v>
      </c>
      <c r="K4587" s="74">
        <v>1.60350097192736E7</v>
      </c>
    </row>
    <row r="4588" customHeight="1" ht="21.0">
      <c r="J4588" s="17">
        <v>4587.0</v>
      </c>
      <c r="K4588" s="74">
        <v>2.38227035225001E7</v>
      </c>
    </row>
    <row r="4589" customHeight="1" ht="21.0">
      <c r="J4589" s="17">
        <v>4588.0</v>
      </c>
      <c r="K4589" s="74">
        <v>6105247.21829939</v>
      </c>
    </row>
    <row r="4590" customHeight="1" ht="21.0">
      <c r="J4590" s="17">
        <v>4589.0</v>
      </c>
      <c r="K4590" s="74">
        <v>2.4372520742929E8</v>
      </c>
    </row>
    <row r="4591" customHeight="1" ht="21.0">
      <c r="J4591" s="17">
        <v>4590.0</v>
      </c>
      <c r="K4591" s="74">
        <v>5609261.02167593</v>
      </c>
    </row>
    <row r="4592" customHeight="1" ht="21.0">
      <c r="J4592" s="17">
        <v>4591.0</v>
      </c>
      <c r="K4592" s="74">
        <v>2.75259103548823E8</v>
      </c>
    </row>
    <row r="4593" customHeight="1" ht="21.0">
      <c r="J4593" s="17">
        <v>4592.0</v>
      </c>
      <c r="K4593" s="74">
        <v>1.71348350212043E7</v>
      </c>
    </row>
    <row r="4594" customHeight="1" ht="21.0">
      <c r="J4594" s="17">
        <v>4593.0</v>
      </c>
      <c r="K4594" s="74">
        <v>6.35856105795038E7</v>
      </c>
    </row>
    <row r="4595" customHeight="1" ht="21.0">
      <c r="J4595" s="17">
        <v>4594.0</v>
      </c>
      <c r="K4595" s="74">
        <v>4020991.6143253</v>
      </c>
    </row>
    <row r="4596" customHeight="1" ht="21.0">
      <c r="J4596" s="17">
        <v>4595.0</v>
      </c>
      <c r="K4596" s="74">
        <v>1.23430788936494E8</v>
      </c>
    </row>
    <row r="4597" customHeight="1" ht="21.0">
      <c r="J4597" s="17">
        <v>4596.0</v>
      </c>
      <c r="K4597" s="74">
        <v>2.2335025599293E7</v>
      </c>
    </row>
    <row r="4598" customHeight="1" ht="21.0">
      <c r="J4598" s="17">
        <v>4597.0</v>
      </c>
      <c r="K4598" s="74">
        <v>5.46148619310251E7</v>
      </c>
    </row>
    <row r="4599" customHeight="1" ht="21.0">
      <c r="J4599" s="17">
        <v>4598.0</v>
      </c>
      <c r="K4599" s="74">
        <v>1.55974611663868E7</v>
      </c>
    </row>
    <row r="4600" customHeight="1" ht="21.0">
      <c r="J4600" s="17">
        <v>4599.0</v>
      </c>
      <c r="K4600" s="74">
        <v>4.13850110733184E7</v>
      </c>
    </row>
    <row r="4601" customHeight="1" ht="21.0">
      <c r="J4601" s="17">
        <v>4600.0</v>
      </c>
      <c r="K4601" s="74">
        <v>2.84585101385376E7</v>
      </c>
    </row>
    <row r="4602" customHeight="1" ht="21.0">
      <c r="J4602" s="17">
        <v>4601.0</v>
      </c>
      <c r="K4602" s="74">
        <v>3.72409220355933E7</v>
      </c>
    </row>
    <row r="4603" customHeight="1" ht="21.0">
      <c r="J4603" s="17">
        <v>4602.0</v>
      </c>
      <c r="K4603" s="74">
        <v>5361672.71385502</v>
      </c>
    </row>
    <row r="4604" customHeight="1" ht="21.0">
      <c r="J4604" s="17">
        <v>4603.0</v>
      </c>
      <c r="K4604" s="74">
        <v>5289642.64101625</v>
      </c>
    </row>
    <row r="4605" customHeight="1" ht="21.0">
      <c r="J4605" s="17">
        <v>4604.0</v>
      </c>
      <c r="K4605" s="74">
        <v>9422943.53262409</v>
      </c>
    </row>
    <row r="4606" customHeight="1" ht="21.0">
      <c r="J4606" s="17">
        <v>4605.0</v>
      </c>
      <c r="K4606" s="74">
        <v>5.51636841057639E8</v>
      </c>
    </row>
    <row r="4607" customHeight="1" ht="21.0">
      <c r="J4607" s="17">
        <v>4606.0</v>
      </c>
      <c r="K4607" s="74">
        <v>1.32682852626673E8</v>
      </c>
    </row>
    <row r="4608" customHeight="1" ht="21.0">
      <c r="J4608" s="17">
        <v>4607.0</v>
      </c>
      <c r="K4608" s="74">
        <v>2.73467152912423E7</v>
      </c>
    </row>
    <row r="4609" customHeight="1" ht="21.0">
      <c r="J4609" s="17">
        <v>4608.0</v>
      </c>
      <c r="K4609" s="74">
        <v>2.62998203477176E7</v>
      </c>
    </row>
    <row r="4610" customHeight="1" ht="21.0">
      <c r="J4610" s="17">
        <v>4609.0</v>
      </c>
      <c r="K4610" s="74">
        <v>5.90287914866256E7</v>
      </c>
    </row>
    <row r="4611" customHeight="1" ht="21.0">
      <c r="J4611" s="17">
        <v>4610.0</v>
      </c>
      <c r="K4611" s="74">
        <v>6.01199694367404E7</v>
      </c>
    </row>
    <row r="4612" customHeight="1" ht="21.0">
      <c r="J4612" s="17">
        <v>4611.0</v>
      </c>
      <c r="K4612" s="74">
        <v>2.28607723766204E7</v>
      </c>
    </row>
    <row r="4613" customHeight="1" ht="21.0">
      <c r="J4613" s="17">
        <v>4612.0</v>
      </c>
      <c r="K4613" s="74">
        <v>3.48525603140677E7</v>
      </c>
    </row>
    <row r="4614" customHeight="1" ht="21.0">
      <c r="J4614" s="17">
        <v>4613.0</v>
      </c>
      <c r="K4614" s="74">
        <v>8.91295434993242E7</v>
      </c>
    </row>
    <row r="4615" customHeight="1" ht="21.0">
      <c r="J4615" s="17">
        <v>4614.0</v>
      </c>
      <c r="K4615" s="74">
        <v>7004022.05971561</v>
      </c>
    </row>
    <row r="4616" customHeight="1" ht="21.0">
      <c r="J4616" s="17">
        <v>4615.0</v>
      </c>
      <c r="K4616" s="74">
        <v>3.80778901349404E7</v>
      </c>
    </row>
    <row r="4617" customHeight="1" ht="21.0">
      <c r="J4617" s="17">
        <v>4616.0</v>
      </c>
      <c r="K4617" s="74">
        <v>5283362.58769722</v>
      </c>
    </row>
    <row r="4618" customHeight="1" ht="21.0">
      <c r="J4618" s="17">
        <v>4617.0</v>
      </c>
      <c r="K4618" s="74">
        <v>1.24371789503676E8</v>
      </c>
    </row>
    <row r="4619" customHeight="1" ht="21.0">
      <c r="J4619" s="17">
        <v>4618.0</v>
      </c>
      <c r="K4619" s="74">
        <v>8246660.84620927</v>
      </c>
    </row>
    <row r="4620" customHeight="1" ht="21.0">
      <c r="J4620" s="17">
        <v>4619.0</v>
      </c>
      <c r="K4620" s="74">
        <v>1.38088634387566E8</v>
      </c>
    </row>
    <row r="4621" customHeight="1" ht="21.0">
      <c r="J4621" s="17">
        <v>4620.0</v>
      </c>
      <c r="K4621" s="74">
        <v>1.13276789658167E8</v>
      </c>
    </row>
    <row r="4622" customHeight="1" ht="21.0">
      <c r="J4622" s="17">
        <v>4621.0</v>
      </c>
      <c r="K4622" s="74">
        <v>5.74493295465652E7</v>
      </c>
    </row>
    <row r="4623" customHeight="1" ht="21.0">
      <c r="J4623" s="17">
        <v>4622.0</v>
      </c>
      <c r="K4623" s="74">
        <v>3.31236349372593E7</v>
      </c>
    </row>
    <row r="4624" customHeight="1" ht="21.0">
      <c r="J4624" s="17">
        <v>4623.0</v>
      </c>
      <c r="K4624" s="74">
        <v>1.3503573200529E8</v>
      </c>
    </row>
    <row r="4625" customHeight="1" ht="21.0">
      <c r="J4625" s="17">
        <v>4624.0</v>
      </c>
      <c r="K4625" s="74">
        <v>3.5183639312106E7</v>
      </c>
    </row>
    <row r="4626" customHeight="1" ht="21.0">
      <c r="J4626" s="17">
        <v>4625.0</v>
      </c>
      <c r="K4626" s="74">
        <v>1.89659531990666E7</v>
      </c>
    </row>
    <row r="4627" customHeight="1" ht="21.0">
      <c r="J4627" s="17">
        <v>4626.0</v>
      </c>
      <c r="K4627" s="74">
        <v>1.15945249718398E7</v>
      </c>
    </row>
    <row r="4628" customHeight="1" ht="21.0">
      <c r="J4628" s="17">
        <v>4627.0</v>
      </c>
      <c r="K4628" s="74">
        <v>2.68994865547302E8</v>
      </c>
    </row>
    <row r="4629" customHeight="1" ht="21.0">
      <c r="J4629" s="17">
        <v>4628.0</v>
      </c>
      <c r="K4629" s="74">
        <v>8842957.24526595</v>
      </c>
    </row>
    <row r="4630" customHeight="1" ht="21.0">
      <c r="J4630" s="17">
        <v>4629.0</v>
      </c>
      <c r="K4630" s="74">
        <v>1.44227977088248E7</v>
      </c>
    </row>
    <row r="4631" customHeight="1" ht="21.0">
      <c r="J4631" s="17">
        <v>4630.0</v>
      </c>
      <c r="K4631" s="74">
        <v>3.34068299459124E7</v>
      </c>
    </row>
    <row r="4632" customHeight="1" ht="21.0">
      <c r="J4632" s="17">
        <v>4631.0</v>
      </c>
      <c r="K4632" s="74">
        <v>4.23615514704227E7</v>
      </c>
    </row>
    <row r="4633" customHeight="1" ht="21.0">
      <c r="J4633" s="17">
        <v>4632.0</v>
      </c>
      <c r="K4633" s="74">
        <v>5.24303151363844E7</v>
      </c>
    </row>
    <row r="4634" customHeight="1" ht="21.0">
      <c r="J4634" s="17">
        <v>4633.0</v>
      </c>
      <c r="K4634" s="74">
        <v>1.04134869874125E8</v>
      </c>
    </row>
    <row r="4635" customHeight="1" ht="21.0">
      <c r="J4635" s="17">
        <v>4634.0</v>
      </c>
      <c r="K4635" s="74">
        <v>8.6581144253888E7</v>
      </c>
    </row>
    <row r="4636" customHeight="1" ht="21.0">
      <c r="J4636" s="17">
        <v>4635.0</v>
      </c>
      <c r="K4636" s="74">
        <v>4.65405355311438E7</v>
      </c>
    </row>
    <row r="4637" customHeight="1" ht="21.0">
      <c r="J4637" s="17">
        <v>4636.0</v>
      </c>
      <c r="K4637" s="74">
        <v>6669794.91286176</v>
      </c>
    </row>
    <row r="4638" customHeight="1" ht="21.0">
      <c r="J4638" s="17">
        <v>4637.0</v>
      </c>
      <c r="K4638" s="74">
        <v>8.3933468972705E7</v>
      </c>
    </row>
    <row r="4639" customHeight="1" ht="21.0">
      <c r="J4639" s="17">
        <v>4638.0</v>
      </c>
      <c r="K4639" s="74">
        <v>5.995754759607E7</v>
      </c>
    </row>
    <row r="4640" customHeight="1" ht="21.0">
      <c r="J4640" s="17">
        <v>4639.0</v>
      </c>
      <c r="K4640" s="74">
        <v>2902832.57534423</v>
      </c>
    </row>
    <row r="4641" customHeight="1" ht="21.0">
      <c r="J4641" s="17">
        <v>4640.0</v>
      </c>
      <c r="K4641" s="74">
        <v>1.34524790255171E7</v>
      </c>
    </row>
    <row r="4642" customHeight="1" ht="21.0">
      <c r="J4642" s="17">
        <v>4641.0</v>
      </c>
      <c r="K4642" s="74">
        <v>1.52694931612766E8</v>
      </c>
    </row>
    <row r="4643" customHeight="1" ht="21.0">
      <c r="J4643" s="17">
        <v>4642.0</v>
      </c>
      <c r="K4643" s="74">
        <v>9.98730362673367E7</v>
      </c>
    </row>
    <row r="4644" customHeight="1" ht="21.0">
      <c r="J4644" s="17">
        <v>4643.0</v>
      </c>
      <c r="K4644" s="74">
        <v>1.00620517770888E8</v>
      </c>
    </row>
    <row r="4645" customHeight="1" ht="21.0">
      <c r="J4645" s="17">
        <v>4644.0</v>
      </c>
      <c r="K4645" s="74">
        <v>5.05005433513762E7</v>
      </c>
    </row>
    <row r="4646" customHeight="1" ht="21.0">
      <c r="J4646" s="17">
        <v>4645.0</v>
      </c>
      <c r="K4646" s="74">
        <v>1.74767481985004E7</v>
      </c>
    </row>
    <row r="4647" customHeight="1" ht="21.0">
      <c r="J4647" s="17">
        <v>4646.0</v>
      </c>
      <c r="K4647" s="74">
        <v>1.71454964440638E8</v>
      </c>
    </row>
    <row r="4648" customHeight="1" ht="21.0">
      <c r="J4648" s="17">
        <v>4647.0</v>
      </c>
      <c r="K4648" s="74">
        <v>3.23729670608201E7</v>
      </c>
    </row>
    <row r="4649" customHeight="1" ht="21.0">
      <c r="J4649" s="17">
        <v>4648.0</v>
      </c>
      <c r="K4649" s="74">
        <v>2.04561923937044E8</v>
      </c>
    </row>
    <row r="4650" customHeight="1" ht="21.0">
      <c r="J4650" s="17">
        <v>4649.0</v>
      </c>
      <c r="K4650" s="74">
        <v>3.45823923773057E8</v>
      </c>
    </row>
    <row r="4651" customHeight="1" ht="21.0">
      <c r="J4651" s="17">
        <v>4650.0</v>
      </c>
      <c r="K4651" s="74">
        <v>1.82724668350993E7</v>
      </c>
    </row>
    <row r="4652" customHeight="1" ht="21.0">
      <c r="J4652" s="17">
        <v>4651.0</v>
      </c>
      <c r="K4652" s="74">
        <v>1571701.75784901</v>
      </c>
    </row>
    <row r="4653" customHeight="1" ht="21.0">
      <c r="J4653" s="17">
        <v>4652.0</v>
      </c>
      <c r="K4653" s="74">
        <v>3686652.7200122</v>
      </c>
    </row>
    <row r="4654" customHeight="1" ht="21.0">
      <c r="J4654" s="17">
        <v>4653.0</v>
      </c>
      <c r="K4654" s="74">
        <v>1.02453494829209E7</v>
      </c>
    </row>
    <row r="4655" customHeight="1" ht="21.0">
      <c r="J4655" s="17">
        <v>4654.0</v>
      </c>
      <c r="K4655" s="74">
        <v>5.72301434462427E7</v>
      </c>
    </row>
    <row r="4656" customHeight="1" ht="21.0">
      <c r="J4656" s="17">
        <v>4655.0</v>
      </c>
      <c r="K4656" s="74">
        <v>1.16544779507002E7</v>
      </c>
    </row>
    <row r="4657" customHeight="1" ht="21.0">
      <c r="J4657" s="17">
        <v>4656.0</v>
      </c>
      <c r="K4657" s="74">
        <v>1766373.06437333</v>
      </c>
    </row>
    <row r="4658" customHeight="1" ht="21.0">
      <c r="J4658" s="17">
        <v>4657.0</v>
      </c>
      <c r="K4658" s="74">
        <v>4.5542339341681E7</v>
      </c>
    </row>
    <row r="4659" customHeight="1" ht="21.0">
      <c r="J4659" s="17">
        <v>4658.0</v>
      </c>
      <c r="K4659" s="74">
        <v>2.02741166670782E8</v>
      </c>
    </row>
    <row r="4660" customHeight="1" ht="21.0">
      <c r="J4660" s="17">
        <v>4659.0</v>
      </c>
      <c r="K4660" s="74">
        <v>3.05754174670203E7</v>
      </c>
    </row>
    <row r="4661" customHeight="1" ht="21.0">
      <c r="J4661" s="17">
        <v>4660.0</v>
      </c>
      <c r="K4661" s="74">
        <v>2.0206931218083E7</v>
      </c>
    </row>
    <row r="4662" customHeight="1" ht="21.0">
      <c r="J4662" s="17">
        <v>4661.0</v>
      </c>
      <c r="K4662" s="74">
        <v>1.94967566340896E8</v>
      </c>
    </row>
    <row r="4663" customHeight="1" ht="21.0">
      <c r="J4663" s="17">
        <v>4662.0</v>
      </c>
      <c r="K4663" s="74">
        <v>3.9943945840547E7</v>
      </c>
    </row>
    <row r="4664" customHeight="1" ht="21.0">
      <c r="J4664" s="17">
        <v>4663.0</v>
      </c>
      <c r="K4664" s="74">
        <v>1.37195219006973E7</v>
      </c>
    </row>
    <row r="4665" customHeight="1" ht="21.0">
      <c r="J4665" s="17">
        <v>4664.0</v>
      </c>
      <c r="K4665" s="74">
        <v>3.8344014268874E7</v>
      </c>
    </row>
    <row r="4666" customHeight="1" ht="21.0">
      <c r="J4666" s="17">
        <v>4665.0</v>
      </c>
      <c r="K4666" s="74">
        <v>6081745.56728277</v>
      </c>
    </row>
    <row r="4667" customHeight="1" ht="21.0">
      <c r="J4667" s="17">
        <v>4666.0</v>
      </c>
      <c r="K4667" s="74">
        <v>1.76022846094589E8</v>
      </c>
    </row>
    <row r="4668" customHeight="1" ht="21.0">
      <c r="J4668" s="17">
        <v>4667.0</v>
      </c>
      <c r="K4668" s="74">
        <v>7.5833353875284E7</v>
      </c>
    </row>
    <row r="4669" customHeight="1" ht="21.0">
      <c r="J4669" s="17">
        <v>4668.0</v>
      </c>
      <c r="K4669" s="74">
        <v>5.60391259344282E7</v>
      </c>
    </row>
    <row r="4670" customHeight="1" ht="21.0">
      <c r="J4670" s="17">
        <v>4669.0</v>
      </c>
      <c r="K4670" s="74">
        <v>5.9053764679857E7</v>
      </c>
    </row>
    <row r="4671" customHeight="1" ht="21.0">
      <c r="J4671" s="17">
        <v>4670.0</v>
      </c>
      <c r="K4671" s="74">
        <v>4.38656340145523E7</v>
      </c>
    </row>
    <row r="4672" customHeight="1" ht="21.0">
      <c r="J4672" s="17">
        <v>4671.0</v>
      </c>
      <c r="K4672" s="74">
        <v>1.01790863362167E7</v>
      </c>
    </row>
    <row r="4673" customHeight="1" ht="21.0">
      <c r="J4673" s="17">
        <v>4672.0</v>
      </c>
      <c r="K4673" s="74">
        <v>1.15675287521826E7</v>
      </c>
    </row>
    <row r="4674" customHeight="1" ht="21.0">
      <c r="J4674" s="17">
        <v>4673.0</v>
      </c>
      <c r="K4674" s="74">
        <v>3.26460925662624E8</v>
      </c>
    </row>
    <row r="4675" customHeight="1" ht="21.0">
      <c r="J4675" s="17">
        <v>4674.0</v>
      </c>
      <c r="K4675" s="74">
        <v>9.80542139500501E7</v>
      </c>
    </row>
    <row r="4676" customHeight="1" ht="21.0">
      <c r="J4676" s="17">
        <v>4675.0</v>
      </c>
      <c r="K4676" s="74">
        <v>9.69413702670437E7</v>
      </c>
    </row>
    <row r="4677" customHeight="1" ht="21.0">
      <c r="J4677" s="17">
        <v>4676.0</v>
      </c>
      <c r="K4677" s="74">
        <v>5.22026860451578E7</v>
      </c>
    </row>
    <row r="4678" customHeight="1" ht="21.0">
      <c r="J4678" s="17">
        <v>4677.0</v>
      </c>
      <c r="K4678" s="74">
        <v>6.39683762918874E8</v>
      </c>
    </row>
    <row r="4679" customHeight="1" ht="21.0">
      <c r="J4679" s="17">
        <v>4678.0</v>
      </c>
      <c r="K4679" s="74">
        <v>8.63964823204784E7</v>
      </c>
    </row>
    <row r="4680" customHeight="1" ht="21.0">
      <c r="J4680" s="17">
        <v>4679.0</v>
      </c>
      <c r="K4680" s="74">
        <v>1.05271169794099E8</v>
      </c>
    </row>
    <row r="4681" customHeight="1" ht="21.0">
      <c r="J4681" s="17">
        <v>4680.0</v>
      </c>
      <c r="K4681" s="74">
        <v>1.08884109594463E8</v>
      </c>
    </row>
    <row r="4682" customHeight="1" ht="21.0">
      <c r="J4682" s="17">
        <v>4681.0</v>
      </c>
      <c r="K4682" s="74">
        <v>7631951.75222634</v>
      </c>
    </row>
    <row r="4683" customHeight="1" ht="21.0">
      <c r="J4683" s="17">
        <v>4682.0</v>
      </c>
      <c r="K4683" s="74">
        <v>2.15683588757303E8</v>
      </c>
    </row>
    <row r="4684" customHeight="1" ht="21.0">
      <c r="J4684" s="17">
        <v>4683.0</v>
      </c>
      <c r="K4684" s="74">
        <v>1.58338604095064E8</v>
      </c>
    </row>
    <row r="4685" customHeight="1" ht="21.0">
      <c r="J4685" s="17">
        <v>4684.0</v>
      </c>
      <c r="K4685" s="74">
        <v>2.1337162138172E7</v>
      </c>
    </row>
    <row r="4686" customHeight="1" ht="21.0">
      <c r="J4686" s="17">
        <v>4685.0</v>
      </c>
      <c r="K4686" s="74">
        <v>1.21257267676559E7</v>
      </c>
    </row>
    <row r="4687" customHeight="1" ht="21.0">
      <c r="J4687" s="17">
        <v>4686.0</v>
      </c>
      <c r="K4687" s="74">
        <v>1.18815142543216E7</v>
      </c>
    </row>
    <row r="4688" customHeight="1" ht="21.0">
      <c r="J4688" s="17">
        <v>4687.0</v>
      </c>
      <c r="K4688" s="74">
        <v>4295686.69247722</v>
      </c>
    </row>
    <row r="4689" customHeight="1" ht="21.0">
      <c r="J4689" s="17">
        <v>4688.0</v>
      </c>
      <c r="K4689" s="74">
        <v>8.00923799454334E7</v>
      </c>
    </row>
    <row r="4690" customHeight="1" ht="21.0">
      <c r="J4690" s="17">
        <v>4689.0</v>
      </c>
      <c r="K4690" s="74">
        <v>2364538.46986569</v>
      </c>
    </row>
    <row r="4691" customHeight="1" ht="21.0">
      <c r="J4691" s="17">
        <v>4690.0</v>
      </c>
      <c r="K4691" s="74">
        <v>3780519.71485321</v>
      </c>
    </row>
    <row r="4692" customHeight="1" ht="21.0">
      <c r="J4692" s="17">
        <v>4691.0</v>
      </c>
      <c r="K4692" s="74">
        <v>9.3975402410014E7</v>
      </c>
    </row>
    <row r="4693" customHeight="1" ht="21.0">
      <c r="J4693" s="17">
        <v>4692.0</v>
      </c>
      <c r="K4693" s="74">
        <v>9.06887306135581E7</v>
      </c>
    </row>
    <row r="4694" customHeight="1" ht="21.0">
      <c r="J4694" s="17">
        <v>4693.0</v>
      </c>
      <c r="K4694" s="74">
        <v>2.8981471077443E7</v>
      </c>
    </row>
    <row r="4695" customHeight="1" ht="21.0">
      <c r="J4695" s="17">
        <v>4694.0</v>
      </c>
      <c r="K4695" s="74">
        <v>1.77868582736194E8</v>
      </c>
    </row>
    <row r="4696" customHeight="1" ht="21.0">
      <c r="J4696" s="17">
        <v>4695.0</v>
      </c>
      <c r="K4696" s="74">
        <v>4.85222746873075E7</v>
      </c>
    </row>
    <row r="4697" customHeight="1" ht="21.0">
      <c r="J4697" s="17">
        <v>4696.0</v>
      </c>
      <c r="K4697" s="74">
        <v>1.83635019115823E7</v>
      </c>
    </row>
    <row r="4698" customHeight="1" ht="21.0">
      <c r="J4698" s="17">
        <v>4697.0</v>
      </c>
      <c r="K4698" s="74">
        <v>2.87309604749782E7</v>
      </c>
    </row>
    <row r="4699" customHeight="1" ht="21.0">
      <c r="J4699" s="17">
        <v>4698.0</v>
      </c>
      <c r="K4699" s="74">
        <v>9.01300488426056E7</v>
      </c>
    </row>
    <row r="4700" customHeight="1" ht="21.0">
      <c r="J4700" s="17">
        <v>4699.0</v>
      </c>
      <c r="K4700" s="74">
        <v>5.87726369913746E7</v>
      </c>
    </row>
    <row r="4701" customHeight="1" ht="21.0">
      <c r="J4701" s="17">
        <v>4700.0</v>
      </c>
      <c r="K4701" s="74">
        <v>2.7408643733747E8</v>
      </c>
    </row>
    <row r="4702" customHeight="1" ht="21.0">
      <c r="J4702" s="17">
        <v>4701.0</v>
      </c>
      <c r="K4702" s="74">
        <v>1.63966242286146E7</v>
      </c>
    </row>
    <row r="4703" customHeight="1" ht="21.0">
      <c r="J4703" s="17">
        <v>4702.0</v>
      </c>
      <c r="K4703" s="74">
        <v>2.33391276789777E7</v>
      </c>
    </row>
    <row r="4704" customHeight="1" ht="21.0">
      <c r="J4704" s="17">
        <v>4703.0</v>
      </c>
      <c r="K4704" s="74">
        <v>1.18085656503052E7</v>
      </c>
    </row>
    <row r="4705" customHeight="1" ht="21.0">
      <c r="J4705" s="17">
        <v>4704.0</v>
      </c>
      <c r="K4705" s="74">
        <v>1.0870547065488E8</v>
      </c>
    </row>
    <row r="4706" customHeight="1" ht="21.0">
      <c r="J4706" s="17">
        <v>4705.0</v>
      </c>
      <c r="K4706" s="74">
        <v>3.52202900513789E7</v>
      </c>
    </row>
    <row r="4707" customHeight="1" ht="21.0">
      <c r="J4707" s="17">
        <v>4706.0</v>
      </c>
      <c r="K4707" s="74">
        <v>1.80814820908952E8</v>
      </c>
    </row>
    <row r="4708" customHeight="1" ht="21.0">
      <c r="J4708" s="17">
        <v>4707.0</v>
      </c>
      <c r="K4708" s="74">
        <v>2.11419816111436E7</v>
      </c>
    </row>
    <row r="4709" customHeight="1" ht="21.0">
      <c r="J4709" s="17">
        <v>4708.0</v>
      </c>
      <c r="K4709" s="74">
        <v>3.60703809593341E7</v>
      </c>
    </row>
    <row r="4710" customHeight="1" ht="21.0">
      <c r="J4710" s="17">
        <v>4709.0</v>
      </c>
      <c r="K4710" s="74">
        <v>3.18914373997556E7</v>
      </c>
    </row>
    <row r="4711" customHeight="1" ht="21.0">
      <c r="J4711" s="17">
        <v>4710.0</v>
      </c>
      <c r="K4711" s="74">
        <v>8.12637883421852E7</v>
      </c>
    </row>
    <row r="4712" customHeight="1" ht="21.0">
      <c r="J4712" s="17">
        <v>4711.0</v>
      </c>
      <c r="K4712" s="74">
        <v>4.0253161559624E7</v>
      </c>
    </row>
    <row r="4713" customHeight="1" ht="21.0">
      <c r="J4713" s="17">
        <v>4712.0</v>
      </c>
      <c r="K4713" s="74">
        <v>1.9384178331711E7</v>
      </c>
    </row>
    <row r="4714" customHeight="1" ht="21.0">
      <c r="J4714" s="17">
        <v>4713.0</v>
      </c>
      <c r="K4714" s="74">
        <v>3.0404643992501E7</v>
      </c>
    </row>
    <row r="4715" customHeight="1" ht="21.0">
      <c r="J4715" s="17">
        <v>4714.0</v>
      </c>
      <c r="K4715" s="74">
        <v>6.20520094725513E7</v>
      </c>
    </row>
    <row r="4716" customHeight="1" ht="21.0">
      <c r="J4716" s="17">
        <v>4715.0</v>
      </c>
      <c r="K4716" s="74">
        <v>2.42837531074841E7</v>
      </c>
    </row>
    <row r="4717" customHeight="1" ht="21.0">
      <c r="J4717" s="17">
        <v>4716.0</v>
      </c>
      <c r="K4717" s="74">
        <v>1.85286313846917E7</v>
      </c>
    </row>
    <row r="4718" customHeight="1" ht="21.0">
      <c r="J4718" s="17">
        <v>4717.0</v>
      </c>
      <c r="K4718" s="74">
        <v>1.2156948356594E8</v>
      </c>
    </row>
    <row r="4719" customHeight="1" ht="21.0">
      <c r="J4719" s="17">
        <v>4718.0</v>
      </c>
      <c r="K4719" s="74">
        <v>5.24947531656058E7</v>
      </c>
    </row>
    <row r="4720" customHeight="1" ht="21.0">
      <c r="J4720" s="17">
        <v>4719.0</v>
      </c>
      <c r="K4720" s="74">
        <v>1.57780487700798E8</v>
      </c>
    </row>
    <row r="4721" customHeight="1" ht="21.0">
      <c r="J4721" s="17">
        <v>4720.0</v>
      </c>
      <c r="K4721" s="74">
        <v>6131613.9778419</v>
      </c>
    </row>
    <row r="4722" customHeight="1" ht="21.0">
      <c r="J4722" s="17">
        <v>4721.0</v>
      </c>
      <c r="K4722" s="74">
        <v>5.97273271422764E7</v>
      </c>
    </row>
    <row r="4723" customHeight="1" ht="21.0">
      <c r="J4723" s="17">
        <v>4722.0</v>
      </c>
      <c r="K4723" s="74">
        <v>4.28615355239592E7</v>
      </c>
    </row>
    <row r="4724" customHeight="1" ht="21.0">
      <c r="J4724" s="17">
        <v>4723.0</v>
      </c>
      <c r="K4724" s="74">
        <v>5.53556430024158E7</v>
      </c>
    </row>
    <row r="4725" customHeight="1" ht="21.0">
      <c r="J4725" s="17">
        <v>4724.0</v>
      </c>
      <c r="K4725" s="74">
        <v>3.84110349639461E7</v>
      </c>
    </row>
    <row r="4726" customHeight="1" ht="21.0">
      <c r="J4726" s="17">
        <v>4725.0</v>
      </c>
      <c r="K4726" s="74">
        <v>2.07193347413621E7</v>
      </c>
    </row>
    <row r="4727" customHeight="1" ht="21.0">
      <c r="J4727" s="17">
        <v>4726.0</v>
      </c>
      <c r="K4727" s="74">
        <v>3369919.40319574</v>
      </c>
    </row>
    <row r="4728" customHeight="1" ht="21.0">
      <c r="J4728" s="17">
        <v>4727.0</v>
      </c>
      <c r="K4728" s="74">
        <v>7.60524642918414E7</v>
      </c>
    </row>
    <row r="4729" customHeight="1" ht="21.0">
      <c r="J4729" s="17">
        <v>4728.0</v>
      </c>
      <c r="K4729" s="74">
        <v>1.52992882644846E7</v>
      </c>
    </row>
    <row r="4730" customHeight="1" ht="21.0">
      <c r="J4730" s="17">
        <v>4729.0</v>
      </c>
      <c r="K4730" s="74">
        <v>7272647.91467162</v>
      </c>
    </row>
    <row r="4731" customHeight="1" ht="21.0">
      <c r="J4731" s="17">
        <v>4730.0</v>
      </c>
      <c r="K4731" s="74">
        <v>1.82623550630044E8</v>
      </c>
    </row>
    <row r="4732" customHeight="1" ht="21.0">
      <c r="J4732" s="17">
        <v>4731.0</v>
      </c>
      <c r="K4732" s="74">
        <v>2.59762289967722E7</v>
      </c>
    </row>
    <row r="4733" customHeight="1" ht="21.0">
      <c r="J4733" s="17">
        <v>4732.0</v>
      </c>
      <c r="K4733" s="74">
        <v>3.58917822401032E7</v>
      </c>
    </row>
    <row r="4734" customHeight="1" ht="21.0">
      <c r="J4734" s="17">
        <v>4733.0</v>
      </c>
      <c r="K4734" s="74">
        <v>7.01883481424143E7</v>
      </c>
    </row>
    <row r="4735" customHeight="1" ht="21.0">
      <c r="J4735" s="17">
        <v>4734.0</v>
      </c>
      <c r="K4735" s="74">
        <v>6.58624729052019E7</v>
      </c>
    </row>
    <row r="4736" customHeight="1" ht="21.0">
      <c r="J4736" s="17">
        <v>4735.0</v>
      </c>
      <c r="K4736" s="74">
        <v>9.86200039457316E7</v>
      </c>
    </row>
    <row r="4737" customHeight="1" ht="21.0">
      <c r="J4737" s="17">
        <v>4736.0</v>
      </c>
      <c r="K4737" s="74">
        <v>2.03789810689581E7</v>
      </c>
    </row>
    <row r="4738" customHeight="1" ht="21.0">
      <c r="J4738" s="17">
        <v>4737.0</v>
      </c>
      <c r="K4738" s="74">
        <v>3.23746833429306E7</v>
      </c>
    </row>
    <row r="4739" customHeight="1" ht="21.0">
      <c r="J4739" s="17">
        <v>4738.0</v>
      </c>
      <c r="K4739" s="74">
        <v>8293044.23041929</v>
      </c>
    </row>
    <row r="4740" customHeight="1" ht="21.0">
      <c r="J4740" s="17">
        <v>4739.0</v>
      </c>
      <c r="K4740" s="74">
        <v>7725602.33275651</v>
      </c>
    </row>
    <row r="4741" customHeight="1" ht="21.0">
      <c r="J4741" s="17">
        <v>4740.0</v>
      </c>
      <c r="K4741" s="74">
        <v>2.77784764792399E7</v>
      </c>
    </row>
    <row r="4742" customHeight="1" ht="21.0">
      <c r="J4742" s="17">
        <v>4741.0</v>
      </c>
      <c r="K4742" s="74">
        <v>2.33292732204321E7</v>
      </c>
    </row>
    <row r="4743" customHeight="1" ht="21.0">
      <c r="J4743" s="17">
        <v>4742.0</v>
      </c>
      <c r="K4743" s="74">
        <v>2.58395096298624E7</v>
      </c>
    </row>
    <row r="4744" customHeight="1" ht="21.0">
      <c r="J4744" s="17">
        <v>4743.0</v>
      </c>
      <c r="K4744" s="74">
        <v>8.60454360271511E7</v>
      </c>
    </row>
    <row r="4745" customHeight="1" ht="21.0">
      <c r="J4745" s="17">
        <v>4744.0</v>
      </c>
      <c r="K4745" s="74">
        <v>7.86207203365892E7</v>
      </c>
    </row>
    <row r="4746" customHeight="1" ht="21.0">
      <c r="J4746" s="17">
        <v>4745.0</v>
      </c>
      <c r="K4746" s="74">
        <v>3.58794846834591E7</v>
      </c>
    </row>
    <row r="4747" customHeight="1" ht="21.0">
      <c r="J4747" s="17">
        <v>4746.0</v>
      </c>
      <c r="K4747" s="74">
        <v>9.6790733411923E7</v>
      </c>
    </row>
    <row r="4748" customHeight="1" ht="21.0">
      <c r="J4748" s="17">
        <v>4747.0</v>
      </c>
      <c r="K4748" s="74">
        <v>1.32165462388833E7</v>
      </c>
    </row>
    <row r="4749" customHeight="1" ht="21.0">
      <c r="J4749" s="17">
        <v>4748.0</v>
      </c>
      <c r="K4749" s="74">
        <v>2.73451579153942E7</v>
      </c>
    </row>
    <row r="4750" customHeight="1" ht="21.0">
      <c r="J4750" s="17">
        <v>4749.0</v>
      </c>
      <c r="K4750" s="74">
        <v>2.57384460360477E7</v>
      </c>
    </row>
    <row r="4751" customHeight="1" ht="21.0">
      <c r="J4751" s="17">
        <v>4750.0</v>
      </c>
      <c r="K4751" s="74">
        <v>1.06928575385506E7</v>
      </c>
    </row>
    <row r="4752" customHeight="1" ht="21.0">
      <c r="J4752" s="17">
        <v>4751.0</v>
      </c>
      <c r="K4752" s="74">
        <v>1.75488710622639E8</v>
      </c>
    </row>
    <row r="4753" customHeight="1" ht="21.0">
      <c r="J4753" s="17">
        <v>4752.0</v>
      </c>
      <c r="K4753" s="74">
        <v>4.6873017406913E7</v>
      </c>
    </row>
    <row r="4754" customHeight="1" ht="21.0">
      <c r="J4754" s="17">
        <v>4753.0</v>
      </c>
      <c r="K4754" s="74">
        <v>1.01761554976E7</v>
      </c>
    </row>
    <row r="4755" customHeight="1" ht="21.0">
      <c r="J4755" s="17">
        <v>4754.0</v>
      </c>
      <c r="K4755" s="74">
        <v>3851960.45661042</v>
      </c>
    </row>
    <row r="4756" customHeight="1" ht="21.0">
      <c r="J4756" s="17">
        <v>4755.0</v>
      </c>
      <c r="K4756" s="74">
        <v>2.59191107023033E8</v>
      </c>
    </row>
    <row r="4757" customHeight="1" ht="21.0">
      <c r="J4757" s="17">
        <v>4756.0</v>
      </c>
      <c r="K4757" s="74">
        <v>1.02940458534766E8</v>
      </c>
    </row>
    <row r="4758" customHeight="1" ht="21.0">
      <c r="J4758" s="17">
        <v>4757.0</v>
      </c>
      <c r="K4758" s="74">
        <v>8309417.48893336</v>
      </c>
    </row>
    <row r="4759" customHeight="1" ht="21.0">
      <c r="J4759" s="17">
        <v>4758.0</v>
      </c>
      <c r="K4759" s="74">
        <v>1.62776575345187E7</v>
      </c>
    </row>
    <row r="4760" customHeight="1" ht="21.0">
      <c r="J4760" s="17">
        <v>4759.0</v>
      </c>
      <c r="K4760" s="74">
        <v>7321616.18473532</v>
      </c>
    </row>
    <row r="4761" customHeight="1" ht="21.0">
      <c r="J4761" s="17">
        <v>4760.0</v>
      </c>
      <c r="K4761" s="74">
        <v>1.6907327619253E7</v>
      </c>
    </row>
    <row r="4762" customHeight="1" ht="21.0">
      <c r="J4762" s="17">
        <v>4761.0</v>
      </c>
      <c r="K4762" s="74">
        <v>4.21739542361782E7</v>
      </c>
    </row>
    <row r="4763" customHeight="1" ht="21.0">
      <c r="J4763" s="17">
        <v>4762.0</v>
      </c>
      <c r="K4763" s="74">
        <v>5561615.17449228</v>
      </c>
    </row>
    <row r="4764" customHeight="1" ht="21.0">
      <c r="J4764" s="17">
        <v>4763.0</v>
      </c>
      <c r="K4764" s="74">
        <v>3942941.44996197</v>
      </c>
    </row>
    <row r="4765" customHeight="1" ht="21.0">
      <c r="J4765" s="17">
        <v>4764.0</v>
      </c>
      <c r="K4765" s="74">
        <v>1.06474199942849E7</v>
      </c>
    </row>
    <row r="4766" customHeight="1" ht="21.0">
      <c r="J4766" s="17">
        <v>4765.0</v>
      </c>
      <c r="K4766" s="74">
        <v>1.0246929649216E8</v>
      </c>
    </row>
    <row r="4767" customHeight="1" ht="21.0">
      <c r="J4767" s="17">
        <v>4766.0</v>
      </c>
      <c r="K4767" s="74">
        <v>5.1047145094918E7</v>
      </c>
    </row>
    <row r="4768" customHeight="1" ht="21.0">
      <c r="J4768" s="17">
        <v>4767.0</v>
      </c>
      <c r="K4768" s="74">
        <v>1.12783242856877E8</v>
      </c>
    </row>
    <row r="4769" customHeight="1" ht="21.0">
      <c r="J4769" s="17">
        <v>4768.0</v>
      </c>
      <c r="K4769" s="74">
        <v>1.29700343685121E8</v>
      </c>
    </row>
    <row r="4770" customHeight="1" ht="21.0">
      <c r="J4770" s="17">
        <v>4769.0</v>
      </c>
      <c r="K4770" s="74">
        <v>8668709.52766524</v>
      </c>
    </row>
    <row r="4771" customHeight="1" ht="21.0">
      <c r="J4771" s="17">
        <v>4770.0</v>
      </c>
      <c r="K4771" s="74">
        <v>4.52612532319179E8</v>
      </c>
    </row>
    <row r="4772" customHeight="1" ht="21.0">
      <c r="J4772" s="17">
        <v>4771.0</v>
      </c>
      <c r="K4772" s="74">
        <v>7494874.81201752</v>
      </c>
    </row>
    <row r="4773" customHeight="1" ht="21.0">
      <c r="J4773" s="17">
        <v>4772.0</v>
      </c>
      <c r="K4773" s="74">
        <v>3731683.03831617</v>
      </c>
    </row>
    <row r="4774" customHeight="1" ht="21.0">
      <c r="J4774" s="17">
        <v>4773.0</v>
      </c>
      <c r="K4774" s="74">
        <v>2.6191807314702E7</v>
      </c>
    </row>
    <row r="4775" customHeight="1" ht="21.0">
      <c r="J4775" s="17">
        <v>4774.0</v>
      </c>
      <c r="K4775" s="74">
        <v>1.12769213414546E9</v>
      </c>
    </row>
    <row r="4776" customHeight="1" ht="21.0">
      <c r="J4776" s="17">
        <v>4775.0</v>
      </c>
      <c r="K4776" s="74">
        <v>8020009.8956972</v>
      </c>
    </row>
    <row r="4777" customHeight="1" ht="21.0">
      <c r="J4777" s="17">
        <v>4776.0</v>
      </c>
      <c r="K4777" s="74">
        <v>7.09802242329581E7</v>
      </c>
    </row>
    <row r="4778" customHeight="1" ht="21.0">
      <c r="J4778" s="17">
        <v>4777.0</v>
      </c>
      <c r="K4778" s="74">
        <v>6.56830097596931E7</v>
      </c>
    </row>
    <row r="4779" customHeight="1" ht="21.0">
      <c r="J4779" s="17">
        <v>4778.0</v>
      </c>
      <c r="K4779" s="74">
        <v>1.91988616103066E8</v>
      </c>
    </row>
    <row r="4780" customHeight="1" ht="21.0">
      <c r="J4780" s="17">
        <v>4779.0</v>
      </c>
      <c r="K4780" s="74">
        <v>6.37324030204843E7</v>
      </c>
    </row>
    <row r="4781" customHeight="1" ht="21.0">
      <c r="J4781" s="17">
        <v>4780.0</v>
      </c>
      <c r="K4781" s="74">
        <v>1.52176769499321E8</v>
      </c>
    </row>
    <row r="4782" customHeight="1" ht="21.0">
      <c r="J4782" s="17">
        <v>4781.0</v>
      </c>
      <c r="K4782" s="74">
        <v>2986408.56252037</v>
      </c>
    </row>
    <row r="4783" customHeight="1" ht="21.0">
      <c r="J4783" s="17">
        <v>4782.0</v>
      </c>
      <c r="K4783" s="74">
        <v>7.92708161575598E7</v>
      </c>
    </row>
    <row r="4784" customHeight="1" ht="21.0">
      <c r="J4784" s="17">
        <v>4783.0</v>
      </c>
      <c r="K4784" s="74">
        <v>7.42551025714143E7</v>
      </c>
    </row>
    <row r="4785" customHeight="1" ht="21.0">
      <c r="J4785" s="17">
        <v>4784.0</v>
      </c>
      <c r="K4785" s="74">
        <v>1.76039765109586E8</v>
      </c>
    </row>
    <row r="4786" customHeight="1" ht="21.0">
      <c r="J4786" s="17">
        <v>4785.0</v>
      </c>
      <c r="K4786" s="74">
        <v>1.79697226622468E7</v>
      </c>
    </row>
    <row r="4787" customHeight="1" ht="21.0">
      <c r="J4787" s="17">
        <v>4786.0</v>
      </c>
      <c r="K4787" s="74">
        <v>4834970.75840184</v>
      </c>
    </row>
    <row r="4788" customHeight="1" ht="21.0">
      <c r="J4788" s="17">
        <v>4787.0</v>
      </c>
      <c r="K4788" s="74">
        <v>3.23503808058576E7</v>
      </c>
    </row>
    <row r="4789" customHeight="1" ht="21.0">
      <c r="J4789" s="17">
        <v>4788.0</v>
      </c>
      <c r="K4789" s="74">
        <v>6.73527734613093E7</v>
      </c>
    </row>
    <row r="4790" customHeight="1" ht="21.0">
      <c r="J4790" s="17">
        <v>4789.0</v>
      </c>
      <c r="K4790" s="74">
        <v>5.48639959523187E7</v>
      </c>
    </row>
    <row r="4791" customHeight="1" ht="21.0">
      <c r="J4791" s="17">
        <v>4790.0</v>
      </c>
      <c r="K4791" s="74">
        <v>4.43774808579693E7</v>
      </c>
    </row>
    <row r="4792" customHeight="1" ht="21.0">
      <c r="J4792" s="17">
        <v>4791.0</v>
      </c>
      <c r="K4792" s="74">
        <v>9.17134988064741E7</v>
      </c>
    </row>
    <row r="4793" customHeight="1" ht="21.0">
      <c r="J4793" s="17">
        <v>4792.0</v>
      </c>
      <c r="K4793" s="74">
        <v>1.08484076419307E7</v>
      </c>
    </row>
    <row r="4794" customHeight="1" ht="21.0">
      <c r="J4794" s="17">
        <v>4793.0</v>
      </c>
      <c r="K4794" s="74">
        <v>2.6862048266543E7</v>
      </c>
    </row>
    <row r="4795" customHeight="1" ht="21.0">
      <c r="J4795" s="17">
        <v>4794.0</v>
      </c>
      <c r="K4795" s="74">
        <v>5.56505931646951E7</v>
      </c>
    </row>
    <row r="4796" customHeight="1" ht="21.0">
      <c r="J4796" s="17">
        <v>4795.0</v>
      </c>
      <c r="K4796" s="74">
        <v>5.61238481834427E7</v>
      </c>
    </row>
    <row r="4797" customHeight="1" ht="21.0">
      <c r="J4797" s="17">
        <v>4796.0</v>
      </c>
      <c r="K4797" s="74">
        <v>1.14705278159712E8</v>
      </c>
    </row>
    <row r="4798" customHeight="1" ht="21.0">
      <c r="J4798" s="17">
        <v>4797.0</v>
      </c>
      <c r="K4798" s="74">
        <v>9.95818184303223E7</v>
      </c>
    </row>
    <row r="4799" customHeight="1" ht="21.0">
      <c r="J4799" s="17">
        <v>4798.0</v>
      </c>
      <c r="K4799" s="74">
        <v>4.84864354025868E7</v>
      </c>
    </row>
    <row r="4800" customHeight="1" ht="21.0">
      <c r="J4800" s="17">
        <v>4799.0</v>
      </c>
      <c r="K4800" s="74">
        <v>2.27158547160714E7</v>
      </c>
    </row>
    <row r="4801" customHeight="1" ht="21.0">
      <c r="J4801" s="17">
        <v>4800.0</v>
      </c>
      <c r="K4801" s="74">
        <v>1.35250379383955E8</v>
      </c>
    </row>
    <row r="4802" customHeight="1" ht="21.0">
      <c r="J4802" s="17">
        <v>4801.0</v>
      </c>
      <c r="K4802" s="74">
        <v>6.16745103529099E8</v>
      </c>
    </row>
    <row r="4803" customHeight="1" ht="21.0">
      <c r="J4803" s="17">
        <v>4802.0</v>
      </c>
      <c r="K4803" s="74">
        <v>2.47003278902796E7</v>
      </c>
    </row>
    <row r="4804" customHeight="1" ht="21.0">
      <c r="J4804" s="17">
        <v>4803.0</v>
      </c>
      <c r="K4804" s="74">
        <v>5.88480793058611E7</v>
      </c>
    </row>
    <row r="4805" customHeight="1" ht="21.0">
      <c r="J4805" s="17">
        <v>4804.0</v>
      </c>
      <c r="K4805" s="74">
        <v>1.59470090082984E7</v>
      </c>
    </row>
    <row r="4806" customHeight="1" ht="21.0">
      <c r="J4806" s="17">
        <v>4805.0</v>
      </c>
      <c r="K4806" s="74">
        <v>9820296.35526236</v>
      </c>
    </row>
    <row r="4807" customHeight="1" ht="21.0">
      <c r="J4807" s="17">
        <v>4806.0</v>
      </c>
      <c r="K4807" s="74">
        <v>2.700958975749E7</v>
      </c>
    </row>
    <row r="4808" customHeight="1" ht="21.0">
      <c r="J4808" s="17">
        <v>4807.0</v>
      </c>
      <c r="K4808" s="74">
        <v>5.044158511378E7</v>
      </c>
    </row>
    <row r="4809" customHeight="1" ht="21.0">
      <c r="J4809" s="17">
        <v>4808.0</v>
      </c>
      <c r="K4809" s="74">
        <v>3666936.31388227</v>
      </c>
    </row>
    <row r="4810" customHeight="1" ht="21.0">
      <c r="J4810" s="17">
        <v>4809.0</v>
      </c>
      <c r="K4810" s="74">
        <v>4.15739598641567E7</v>
      </c>
    </row>
    <row r="4811" customHeight="1" ht="21.0">
      <c r="J4811" s="17">
        <v>4810.0</v>
      </c>
      <c r="K4811" s="74">
        <v>7361417.87822009</v>
      </c>
    </row>
    <row r="4812" customHeight="1" ht="21.0">
      <c r="J4812" s="17">
        <v>4811.0</v>
      </c>
      <c r="K4812" s="74">
        <v>4.66859333436804E7</v>
      </c>
    </row>
    <row r="4813" customHeight="1" ht="21.0">
      <c r="J4813" s="17">
        <v>4812.0</v>
      </c>
      <c r="K4813" s="74">
        <v>8.2269845322084E8</v>
      </c>
    </row>
    <row r="4814" customHeight="1" ht="21.0">
      <c r="J4814" s="17">
        <v>4813.0</v>
      </c>
      <c r="K4814" s="74">
        <v>1.29259688552687E7</v>
      </c>
    </row>
    <row r="4815" customHeight="1" ht="21.0">
      <c r="J4815" s="17">
        <v>4814.0</v>
      </c>
      <c r="K4815" s="74">
        <v>1.42632065602777E7</v>
      </c>
    </row>
    <row r="4816" customHeight="1" ht="21.0">
      <c r="J4816" s="17">
        <v>4815.0</v>
      </c>
      <c r="K4816" s="74">
        <v>7.52389695454848E7</v>
      </c>
    </row>
    <row r="4817" customHeight="1" ht="21.0">
      <c r="J4817" s="17">
        <v>4816.0</v>
      </c>
      <c r="K4817" s="74">
        <v>1.90884515078863E7</v>
      </c>
    </row>
    <row r="4818" customHeight="1" ht="21.0">
      <c r="J4818" s="17">
        <v>4817.0</v>
      </c>
      <c r="K4818" s="74">
        <v>2.24658029854004E8</v>
      </c>
    </row>
    <row r="4819" customHeight="1" ht="21.0">
      <c r="J4819" s="17">
        <v>4818.0</v>
      </c>
      <c r="K4819" s="74">
        <v>3.34137797428567E7</v>
      </c>
    </row>
    <row r="4820" customHeight="1" ht="21.0">
      <c r="J4820" s="17">
        <v>4819.0</v>
      </c>
      <c r="K4820" s="74">
        <v>1.20605588146302E8</v>
      </c>
    </row>
    <row r="4821" customHeight="1" ht="21.0">
      <c r="J4821" s="17">
        <v>4820.0</v>
      </c>
      <c r="K4821" s="74">
        <v>4410097.6836224</v>
      </c>
    </row>
    <row r="4822" customHeight="1" ht="21.0">
      <c r="J4822" s="17">
        <v>4821.0</v>
      </c>
      <c r="K4822" s="74">
        <v>6.71926160577694E7</v>
      </c>
    </row>
    <row r="4823" customHeight="1" ht="21.0">
      <c r="J4823" s="17">
        <v>4822.0</v>
      </c>
      <c r="K4823" s="74">
        <v>9.489025274185E7</v>
      </c>
    </row>
    <row r="4824" customHeight="1" ht="21.0">
      <c r="J4824" s="17">
        <v>4823.0</v>
      </c>
      <c r="K4824" s="74">
        <v>1.56550353884862E7</v>
      </c>
    </row>
    <row r="4825" customHeight="1" ht="21.0">
      <c r="J4825" s="17">
        <v>4824.0</v>
      </c>
      <c r="K4825" s="74">
        <v>1.60543130306582E7</v>
      </c>
    </row>
    <row r="4826" customHeight="1" ht="21.0">
      <c r="J4826" s="17">
        <v>4825.0</v>
      </c>
      <c r="K4826" s="74">
        <v>3.22334400891929E8</v>
      </c>
    </row>
    <row r="4827" customHeight="1" ht="21.0">
      <c r="J4827" s="17">
        <v>4826.0</v>
      </c>
      <c r="K4827" s="74">
        <v>2.29779836239058E7</v>
      </c>
    </row>
    <row r="4828" customHeight="1" ht="21.0">
      <c r="J4828" s="17">
        <v>4827.0</v>
      </c>
      <c r="K4828" s="74">
        <v>1.65009796551757E8</v>
      </c>
    </row>
    <row r="4829" customHeight="1" ht="21.0">
      <c r="J4829" s="17">
        <v>4828.0</v>
      </c>
      <c r="K4829" s="74">
        <v>1.96747986257244E7</v>
      </c>
    </row>
    <row r="4830" customHeight="1" ht="21.0">
      <c r="J4830" s="17">
        <v>4829.0</v>
      </c>
      <c r="K4830" s="74">
        <v>7.42885912389313E7</v>
      </c>
    </row>
    <row r="4831" customHeight="1" ht="21.0">
      <c r="J4831" s="17">
        <v>4830.0</v>
      </c>
      <c r="K4831" s="74">
        <v>3.57131032092623E7</v>
      </c>
    </row>
    <row r="4832" customHeight="1" ht="21.0">
      <c r="J4832" s="17">
        <v>4831.0</v>
      </c>
      <c r="K4832" s="74">
        <v>2.5925066968867E8</v>
      </c>
    </row>
    <row r="4833" customHeight="1" ht="21.0">
      <c r="J4833" s="17">
        <v>4832.0</v>
      </c>
      <c r="K4833" s="74">
        <v>1.24930072801478E8</v>
      </c>
    </row>
    <row r="4834" customHeight="1" ht="21.0">
      <c r="J4834" s="17">
        <v>4833.0</v>
      </c>
      <c r="K4834" s="74">
        <v>1.89996592304689E7</v>
      </c>
    </row>
    <row r="4835" customHeight="1" ht="21.0">
      <c r="J4835" s="17">
        <v>4834.0</v>
      </c>
      <c r="K4835" s="74">
        <v>7.6842216475087E7</v>
      </c>
    </row>
    <row r="4836" customHeight="1" ht="21.0">
      <c r="J4836" s="17">
        <v>4835.0</v>
      </c>
      <c r="K4836" s="74">
        <v>1.07713466623635E7</v>
      </c>
    </row>
    <row r="4837" customHeight="1" ht="21.0">
      <c r="J4837" s="17">
        <v>4836.0</v>
      </c>
      <c r="K4837" s="74">
        <v>3.76456429834198E8</v>
      </c>
    </row>
    <row r="4838" customHeight="1" ht="21.0">
      <c r="J4838" s="17">
        <v>4837.0</v>
      </c>
      <c r="K4838" s="74">
        <v>2.72322933432275E8</v>
      </c>
    </row>
    <row r="4839" customHeight="1" ht="21.0">
      <c r="J4839" s="17">
        <v>4838.0</v>
      </c>
      <c r="K4839" s="74">
        <v>3.67781739978234E7</v>
      </c>
    </row>
    <row r="4840" customHeight="1" ht="21.0">
      <c r="J4840" s="17">
        <v>4839.0</v>
      </c>
      <c r="K4840" s="74">
        <v>1.08914704244872E7</v>
      </c>
    </row>
    <row r="4841" customHeight="1" ht="21.0">
      <c r="J4841" s="17">
        <v>4840.0</v>
      </c>
      <c r="K4841" s="74">
        <v>2393646.44521276</v>
      </c>
    </row>
    <row r="4842" customHeight="1" ht="21.0">
      <c r="J4842" s="17">
        <v>4841.0</v>
      </c>
      <c r="K4842" s="74">
        <v>7.15474275921694E7</v>
      </c>
    </row>
    <row r="4843" customHeight="1" ht="21.0">
      <c r="J4843" s="17">
        <v>4842.0</v>
      </c>
      <c r="K4843" s="74">
        <v>1.67925352989912E7</v>
      </c>
    </row>
    <row r="4844" customHeight="1" ht="21.0">
      <c r="J4844" s="17">
        <v>4843.0</v>
      </c>
      <c r="K4844" s="74">
        <v>7.1463795996126E7</v>
      </c>
    </row>
    <row r="4845" customHeight="1" ht="21.0">
      <c r="J4845" s="17">
        <v>4844.0</v>
      </c>
      <c r="K4845" s="74">
        <v>1.82383035899667E7</v>
      </c>
    </row>
    <row r="4846" customHeight="1" ht="21.0">
      <c r="J4846" s="17">
        <v>4845.0</v>
      </c>
      <c r="K4846" s="74">
        <v>3.4486876272993E7</v>
      </c>
    </row>
    <row r="4847" customHeight="1" ht="21.0">
      <c r="J4847" s="17">
        <v>4846.0</v>
      </c>
      <c r="K4847" s="74">
        <v>1.92681032424596E8</v>
      </c>
    </row>
    <row r="4848" customHeight="1" ht="21.0">
      <c r="J4848" s="17">
        <v>4847.0</v>
      </c>
      <c r="K4848" s="74">
        <v>2045316.50902575</v>
      </c>
    </row>
    <row r="4849" customHeight="1" ht="21.0">
      <c r="J4849" s="17">
        <v>4848.0</v>
      </c>
      <c r="K4849" s="74">
        <v>7739379.7159981</v>
      </c>
    </row>
    <row r="4850" customHeight="1" ht="21.0">
      <c r="J4850" s="17">
        <v>4849.0</v>
      </c>
      <c r="K4850" s="74">
        <v>7.63435211708856E7</v>
      </c>
    </row>
    <row r="4851" customHeight="1" ht="21.0">
      <c r="J4851" s="17">
        <v>4850.0</v>
      </c>
      <c r="K4851" s="74">
        <v>1.54389218421367E7</v>
      </c>
    </row>
    <row r="4852" customHeight="1" ht="21.0">
      <c r="J4852" s="17">
        <v>4851.0</v>
      </c>
      <c r="K4852" s="74">
        <v>3.98931029275733E7</v>
      </c>
    </row>
    <row r="4853" customHeight="1" ht="21.0">
      <c r="J4853" s="17">
        <v>4852.0</v>
      </c>
      <c r="K4853" s="74">
        <v>7.69531775389337E7</v>
      </c>
    </row>
    <row r="4854" customHeight="1" ht="21.0">
      <c r="J4854" s="17">
        <v>4853.0</v>
      </c>
      <c r="K4854" s="74">
        <v>3.97974623157122E7</v>
      </c>
    </row>
    <row r="4855" customHeight="1" ht="21.0">
      <c r="J4855" s="17">
        <v>4854.0</v>
      </c>
      <c r="K4855" s="74">
        <v>5.38789665538093E7</v>
      </c>
    </row>
    <row r="4856" customHeight="1" ht="21.0">
      <c r="J4856" s="17">
        <v>4855.0</v>
      </c>
      <c r="K4856" s="74">
        <v>1.07522115218272E8</v>
      </c>
    </row>
    <row r="4857" customHeight="1" ht="21.0">
      <c r="J4857" s="17">
        <v>4856.0</v>
      </c>
      <c r="K4857" s="74">
        <v>1.0669222010081E8</v>
      </c>
    </row>
    <row r="4858" customHeight="1" ht="21.0">
      <c r="J4858" s="17">
        <v>4857.0</v>
      </c>
      <c r="K4858" s="74">
        <v>1.77619224378069E7</v>
      </c>
    </row>
    <row r="4859" customHeight="1" ht="21.0">
      <c r="J4859" s="17">
        <v>4858.0</v>
      </c>
      <c r="K4859" s="74">
        <v>7331616.19806981</v>
      </c>
    </row>
    <row r="4860" customHeight="1" ht="21.0">
      <c r="J4860" s="17">
        <v>4859.0</v>
      </c>
      <c r="K4860" s="74">
        <v>5.13786172473069E7</v>
      </c>
    </row>
    <row r="4861" customHeight="1" ht="21.0">
      <c r="J4861" s="17">
        <v>4860.0</v>
      </c>
      <c r="K4861" s="74">
        <v>6.683566700189E7</v>
      </c>
    </row>
    <row r="4862" customHeight="1" ht="21.0">
      <c r="J4862" s="17">
        <v>4861.0</v>
      </c>
      <c r="K4862" s="74">
        <v>2.85121505252538E7</v>
      </c>
    </row>
    <row r="4863" customHeight="1" ht="21.0">
      <c r="J4863" s="17">
        <v>4862.0</v>
      </c>
      <c r="K4863" s="74">
        <v>5.65940428159732E7</v>
      </c>
    </row>
    <row r="4864" customHeight="1" ht="21.0">
      <c r="J4864" s="17">
        <v>4863.0</v>
      </c>
      <c r="K4864" s="74">
        <v>3.34605917161899E7</v>
      </c>
    </row>
    <row r="4865" customHeight="1" ht="21.0">
      <c r="J4865" s="17">
        <v>4864.0</v>
      </c>
      <c r="K4865" s="74">
        <v>7553196.79979096</v>
      </c>
    </row>
    <row r="4866" customHeight="1" ht="21.0">
      <c r="J4866" s="17">
        <v>4865.0</v>
      </c>
      <c r="K4866" s="74">
        <v>4688463.97368511</v>
      </c>
    </row>
    <row r="4867" customHeight="1" ht="21.0">
      <c r="J4867" s="17">
        <v>4866.0</v>
      </c>
      <c r="K4867" s="74">
        <v>3.51790444383883E7</v>
      </c>
    </row>
    <row r="4868" customHeight="1" ht="21.0">
      <c r="J4868" s="17">
        <v>4867.0</v>
      </c>
      <c r="K4868" s="74">
        <v>2.19779355328743E8</v>
      </c>
    </row>
    <row r="4869" customHeight="1" ht="21.0">
      <c r="J4869" s="17">
        <v>4868.0</v>
      </c>
      <c r="K4869" s="74">
        <v>1.69426687023171E7</v>
      </c>
    </row>
    <row r="4870" customHeight="1" ht="21.0">
      <c r="J4870" s="17">
        <v>4869.0</v>
      </c>
      <c r="K4870" s="74">
        <v>7.3162298923621E7</v>
      </c>
    </row>
    <row r="4871" customHeight="1" ht="21.0">
      <c r="J4871" s="17">
        <v>4870.0</v>
      </c>
      <c r="K4871" s="74">
        <v>6575362.73185794</v>
      </c>
    </row>
    <row r="4872" customHeight="1" ht="21.0">
      <c r="J4872" s="17">
        <v>4871.0</v>
      </c>
      <c r="K4872" s="74">
        <v>1.59605434609297E7</v>
      </c>
    </row>
    <row r="4873" customHeight="1" ht="21.0">
      <c r="J4873" s="17">
        <v>4872.0</v>
      </c>
      <c r="K4873" s="74">
        <v>2.59820384079247E7</v>
      </c>
    </row>
    <row r="4874" customHeight="1" ht="21.0">
      <c r="J4874" s="17">
        <v>4873.0</v>
      </c>
      <c r="K4874" s="74">
        <v>1.25403384140411E8</v>
      </c>
    </row>
    <row r="4875" customHeight="1" ht="21.0">
      <c r="J4875" s="17">
        <v>4874.0</v>
      </c>
      <c r="K4875" s="74">
        <v>1.34907090330057E8</v>
      </c>
    </row>
    <row r="4876" customHeight="1" ht="21.0">
      <c r="J4876" s="17">
        <v>4875.0</v>
      </c>
      <c r="K4876" s="74">
        <v>7802477.71675291</v>
      </c>
    </row>
    <row r="4877" customHeight="1" ht="21.0">
      <c r="J4877" s="17">
        <v>4876.0</v>
      </c>
      <c r="K4877" s="74">
        <v>7391385.44511986</v>
      </c>
    </row>
    <row r="4878" customHeight="1" ht="21.0">
      <c r="J4878" s="17">
        <v>4877.0</v>
      </c>
      <c r="K4878" s="74">
        <v>1.73618012626138E7</v>
      </c>
    </row>
    <row r="4879" customHeight="1" ht="21.0">
      <c r="J4879" s="17">
        <v>4878.0</v>
      </c>
      <c r="K4879" s="74">
        <v>4.42210404848174E7</v>
      </c>
    </row>
    <row r="4880" customHeight="1" ht="21.0">
      <c r="J4880" s="17">
        <v>4879.0</v>
      </c>
      <c r="K4880" s="74">
        <v>2.05343437685512E8</v>
      </c>
    </row>
    <row r="4881" customHeight="1" ht="21.0">
      <c r="J4881" s="17">
        <v>4880.0</v>
      </c>
      <c r="K4881" s="74">
        <v>3.2019409010329E8</v>
      </c>
    </row>
    <row r="4882" customHeight="1" ht="21.0">
      <c r="J4882" s="17">
        <v>4881.0</v>
      </c>
      <c r="K4882" s="74">
        <v>9.7747008516726E7</v>
      </c>
    </row>
    <row r="4883" customHeight="1" ht="21.0">
      <c r="J4883" s="17">
        <v>4882.0</v>
      </c>
      <c r="K4883" s="74">
        <v>3.04829158939578E7</v>
      </c>
    </row>
    <row r="4884" customHeight="1" ht="21.0">
      <c r="J4884" s="17">
        <v>4883.0</v>
      </c>
      <c r="K4884" s="74">
        <v>3.93552869302167E7</v>
      </c>
    </row>
    <row r="4885" customHeight="1" ht="21.0">
      <c r="J4885" s="17">
        <v>4884.0</v>
      </c>
      <c r="K4885" s="74">
        <v>1.34704383871811E7</v>
      </c>
    </row>
    <row r="4886" customHeight="1" ht="21.0">
      <c r="J4886" s="17">
        <v>4885.0</v>
      </c>
      <c r="K4886" s="74">
        <v>9.51035551356739E7</v>
      </c>
    </row>
    <row r="4887" customHeight="1" ht="21.0">
      <c r="J4887" s="17">
        <v>4886.0</v>
      </c>
      <c r="K4887" s="74">
        <v>3.9198591050588E7</v>
      </c>
    </row>
    <row r="4888" customHeight="1" ht="21.0">
      <c r="J4888" s="17">
        <v>4887.0</v>
      </c>
      <c r="K4888" s="74">
        <v>2.3268849845558E7</v>
      </c>
    </row>
    <row r="4889" customHeight="1" ht="21.0">
      <c r="J4889" s="17">
        <v>4888.0</v>
      </c>
      <c r="K4889" s="74">
        <v>9.64974998917222E7</v>
      </c>
    </row>
    <row r="4890" customHeight="1" ht="21.0">
      <c r="J4890" s="17">
        <v>4889.0</v>
      </c>
      <c r="K4890" s="74">
        <v>5.98624221727544E7</v>
      </c>
    </row>
    <row r="4891" customHeight="1" ht="21.0">
      <c r="J4891" s="17">
        <v>4890.0</v>
      </c>
      <c r="K4891" s="74">
        <v>1.3371543105339E8</v>
      </c>
    </row>
    <row r="4892" customHeight="1" ht="21.0">
      <c r="J4892" s="17">
        <v>4891.0</v>
      </c>
      <c r="K4892" s="74">
        <v>1.28281628209816E7</v>
      </c>
    </row>
    <row r="4893" customHeight="1" ht="21.0">
      <c r="J4893" s="17">
        <v>4892.0</v>
      </c>
      <c r="K4893" s="74">
        <v>3.1403204123231E8</v>
      </c>
    </row>
    <row r="4894" customHeight="1" ht="21.0">
      <c r="J4894" s="17">
        <v>4893.0</v>
      </c>
      <c r="K4894" s="74">
        <v>4.40709987889262E7</v>
      </c>
    </row>
    <row r="4895" customHeight="1" ht="21.0">
      <c r="J4895" s="17">
        <v>4894.0</v>
      </c>
      <c r="K4895" s="74">
        <v>5065696.50033357</v>
      </c>
    </row>
    <row r="4896" customHeight="1" ht="21.0">
      <c r="J4896" s="17">
        <v>4895.0</v>
      </c>
      <c r="K4896" s="74">
        <v>3.9054305073802E7</v>
      </c>
    </row>
    <row r="4897" customHeight="1" ht="21.0">
      <c r="J4897" s="17">
        <v>4896.0</v>
      </c>
      <c r="K4897" s="74">
        <v>5.13504464950724E7</v>
      </c>
    </row>
    <row r="4898" customHeight="1" ht="21.0">
      <c r="J4898" s="17">
        <v>4897.0</v>
      </c>
      <c r="K4898" s="74">
        <v>2.9684622150519E8</v>
      </c>
    </row>
    <row r="4899" customHeight="1" ht="21.0">
      <c r="J4899" s="17">
        <v>4898.0</v>
      </c>
      <c r="K4899" s="74">
        <v>1.69192312639581E7</v>
      </c>
    </row>
    <row r="4900" customHeight="1" ht="21.0">
      <c r="J4900" s="17">
        <v>4899.0</v>
      </c>
      <c r="K4900" s="74">
        <v>5.27852350783133E7</v>
      </c>
    </row>
    <row r="4901" customHeight="1" ht="21.0">
      <c r="J4901" s="17">
        <v>4900.0</v>
      </c>
      <c r="K4901" s="74">
        <v>1.78654520993819E7</v>
      </c>
    </row>
    <row r="4902" customHeight="1" ht="21.0">
      <c r="J4902" s="17">
        <v>4901.0</v>
      </c>
      <c r="K4902" s="74">
        <v>2.54956706360056E7</v>
      </c>
    </row>
    <row r="4903" customHeight="1" ht="21.0">
      <c r="J4903" s="17">
        <v>4902.0</v>
      </c>
      <c r="K4903" s="74">
        <v>4.43104856112991E8</v>
      </c>
    </row>
    <row r="4904" customHeight="1" ht="21.0">
      <c r="J4904" s="17">
        <v>4903.0</v>
      </c>
      <c r="K4904" s="74">
        <v>1.09566326895526E7</v>
      </c>
    </row>
    <row r="4905" customHeight="1" ht="21.0">
      <c r="J4905" s="17">
        <v>4904.0</v>
      </c>
      <c r="K4905" s="74">
        <v>5982980.69049774</v>
      </c>
    </row>
    <row r="4906" customHeight="1" ht="21.0">
      <c r="J4906" s="17">
        <v>4905.0</v>
      </c>
      <c r="K4906" s="74">
        <v>6.75601604339852E7</v>
      </c>
    </row>
    <row r="4907" customHeight="1" ht="21.0">
      <c r="J4907" s="17">
        <v>4906.0</v>
      </c>
      <c r="K4907" s="74">
        <v>3.91941380880213E7</v>
      </c>
    </row>
    <row r="4908" customHeight="1" ht="21.0">
      <c r="J4908" s="17">
        <v>4907.0</v>
      </c>
      <c r="K4908" s="74">
        <v>7.5897959805026E7</v>
      </c>
    </row>
    <row r="4909" customHeight="1" ht="21.0">
      <c r="J4909" s="17">
        <v>4908.0</v>
      </c>
      <c r="K4909" s="74">
        <v>1.85101365548269E7</v>
      </c>
    </row>
    <row r="4910" customHeight="1" ht="21.0">
      <c r="J4910" s="17">
        <v>4909.0</v>
      </c>
      <c r="K4910" s="74">
        <v>2.2972526318264E8</v>
      </c>
    </row>
    <row r="4911" customHeight="1" ht="21.0">
      <c r="J4911" s="17">
        <v>4910.0</v>
      </c>
      <c r="K4911" s="74">
        <v>3.6833506022226E7</v>
      </c>
    </row>
    <row r="4912" customHeight="1" ht="21.0">
      <c r="J4912" s="17">
        <v>4911.0</v>
      </c>
      <c r="K4912" s="74">
        <v>2.9241671694899E7</v>
      </c>
    </row>
    <row r="4913" customHeight="1" ht="21.0">
      <c r="J4913" s="17">
        <v>4912.0</v>
      </c>
      <c r="K4913" s="74">
        <v>1.97824351206798E7</v>
      </c>
    </row>
    <row r="4914" customHeight="1" ht="21.0">
      <c r="J4914" s="17">
        <v>4913.0</v>
      </c>
      <c r="K4914" s="74">
        <v>3893286.37127469</v>
      </c>
    </row>
    <row r="4915" customHeight="1" ht="21.0">
      <c r="J4915" s="17">
        <v>4914.0</v>
      </c>
      <c r="K4915" s="74">
        <v>1.52012159820082E7</v>
      </c>
    </row>
    <row r="4916" customHeight="1" ht="21.0">
      <c r="J4916" s="17">
        <v>4915.0</v>
      </c>
      <c r="K4916" s="74">
        <v>8.63858017929729E7</v>
      </c>
    </row>
    <row r="4917" customHeight="1" ht="21.0">
      <c r="J4917" s="17">
        <v>4916.0</v>
      </c>
      <c r="K4917" s="74">
        <v>2.81058817470495E7</v>
      </c>
    </row>
    <row r="4918" customHeight="1" ht="21.0">
      <c r="J4918" s="17">
        <v>4917.0</v>
      </c>
      <c r="K4918" s="74">
        <v>8.30808472256395E7</v>
      </c>
    </row>
    <row r="4919" customHeight="1" ht="21.0">
      <c r="J4919" s="17">
        <v>4918.0</v>
      </c>
      <c r="K4919" s="74">
        <v>1.09118152766761E7</v>
      </c>
    </row>
    <row r="4920" customHeight="1" ht="21.0">
      <c r="J4920" s="17">
        <v>4919.0</v>
      </c>
      <c r="K4920" s="74">
        <v>1.71954313605801E7</v>
      </c>
    </row>
    <row r="4921" customHeight="1" ht="21.0">
      <c r="J4921" s="17">
        <v>4920.0</v>
      </c>
      <c r="K4921" s="74">
        <v>1.01427895897312E8</v>
      </c>
    </row>
    <row r="4922" customHeight="1" ht="21.0">
      <c r="J4922" s="17">
        <v>4921.0</v>
      </c>
      <c r="K4922" s="74">
        <v>1.17854119211812E7</v>
      </c>
    </row>
    <row r="4923" customHeight="1" ht="21.0">
      <c r="J4923" s="17">
        <v>4922.0</v>
      </c>
      <c r="K4923" s="74">
        <v>5.37015085863782E7</v>
      </c>
    </row>
    <row r="4924" customHeight="1" ht="21.0">
      <c r="J4924" s="17">
        <v>4923.0</v>
      </c>
      <c r="K4924" s="74">
        <v>9.48289476455129E7</v>
      </c>
    </row>
    <row r="4925" customHeight="1" ht="21.0">
      <c r="J4925" s="17">
        <v>4924.0</v>
      </c>
      <c r="K4925" s="74">
        <v>5610008.18589761</v>
      </c>
    </row>
    <row r="4926" customHeight="1" ht="21.0">
      <c r="J4926" s="17">
        <v>4925.0</v>
      </c>
      <c r="K4926" s="74">
        <v>1.26475186889788E7</v>
      </c>
    </row>
    <row r="4927" customHeight="1" ht="21.0">
      <c r="J4927" s="17">
        <v>4926.0</v>
      </c>
      <c r="K4927" s="74">
        <v>4.22973439185206E7</v>
      </c>
    </row>
    <row r="4928" customHeight="1" ht="21.0">
      <c r="J4928" s="17">
        <v>4927.0</v>
      </c>
      <c r="K4928" s="74">
        <v>6.444794114152E7</v>
      </c>
    </row>
    <row r="4929" customHeight="1" ht="21.0">
      <c r="J4929" s="17">
        <v>4928.0</v>
      </c>
      <c r="K4929" s="74">
        <v>2.88935948615955E7</v>
      </c>
    </row>
    <row r="4930" customHeight="1" ht="21.0">
      <c r="J4930" s="17">
        <v>4929.0</v>
      </c>
      <c r="K4930" s="74">
        <v>4.98951794889809E7</v>
      </c>
    </row>
    <row r="4931" customHeight="1" ht="21.0">
      <c r="J4931" s="17">
        <v>4930.0</v>
      </c>
      <c r="K4931" s="74">
        <v>1.53755028556306E7</v>
      </c>
    </row>
    <row r="4932" customHeight="1" ht="21.0">
      <c r="J4932" s="17">
        <v>4931.0</v>
      </c>
      <c r="K4932" s="74">
        <v>3.616754748214E7</v>
      </c>
    </row>
    <row r="4933" customHeight="1" ht="21.0">
      <c r="J4933" s="17">
        <v>4932.0</v>
      </c>
      <c r="K4933" s="74">
        <v>5914480.06527209</v>
      </c>
    </row>
    <row r="4934" customHeight="1" ht="21.0">
      <c r="J4934" s="17">
        <v>4933.0</v>
      </c>
      <c r="K4934" s="74">
        <v>5.2391330732671E7</v>
      </c>
    </row>
    <row r="4935" customHeight="1" ht="21.0">
      <c r="J4935" s="17">
        <v>4934.0</v>
      </c>
      <c r="K4935" s="74">
        <v>1.85480580768311E8</v>
      </c>
    </row>
    <row r="4936" customHeight="1" ht="21.0">
      <c r="J4936" s="17">
        <v>4935.0</v>
      </c>
      <c r="K4936" s="74">
        <v>3.33430149424378E8</v>
      </c>
    </row>
    <row r="4937" customHeight="1" ht="21.0">
      <c r="J4937" s="17">
        <v>4936.0</v>
      </c>
      <c r="K4937" s="74">
        <v>1.23197431824621E7</v>
      </c>
    </row>
    <row r="4938" customHeight="1" ht="21.0">
      <c r="J4938" s="17">
        <v>4937.0</v>
      </c>
      <c r="K4938" s="74">
        <v>3.594102198717E7</v>
      </c>
    </row>
    <row r="4939" customHeight="1" ht="21.0">
      <c r="J4939" s="17">
        <v>4938.0</v>
      </c>
      <c r="K4939" s="74">
        <v>1.77159238538907E8</v>
      </c>
    </row>
    <row r="4940" customHeight="1" ht="21.0">
      <c r="J4940" s="17">
        <v>4939.0</v>
      </c>
      <c r="K4940" s="74">
        <v>9.25465938419964E7</v>
      </c>
    </row>
    <row r="4941" customHeight="1" ht="21.0">
      <c r="J4941" s="17">
        <v>4940.0</v>
      </c>
      <c r="K4941" s="74">
        <v>2.2650067596577E7</v>
      </c>
    </row>
    <row r="4942" customHeight="1" ht="21.0">
      <c r="J4942" s="17">
        <v>4941.0</v>
      </c>
      <c r="K4942" s="74">
        <v>3.25700269361529E7</v>
      </c>
    </row>
    <row r="4943" customHeight="1" ht="21.0">
      <c r="J4943" s="17">
        <v>4942.0</v>
      </c>
      <c r="K4943" s="74">
        <v>8.55156746523171E7</v>
      </c>
    </row>
    <row r="4944" customHeight="1" ht="21.0">
      <c r="J4944" s="17">
        <v>4943.0</v>
      </c>
      <c r="K4944" s="74">
        <v>1166666.47530484</v>
      </c>
    </row>
    <row r="4945" customHeight="1" ht="21.0">
      <c r="J4945" s="17">
        <v>4944.0</v>
      </c>
      <c r="K4945" s="74">
        <v>5137175.43583859</v>
      </c>
    </row>
    <row r="4946" customHeight="1" ht="21.0">
      <c r="J4946" s="17">
        <v>4945.0</v>
      </c>
      <c r="K4946" s="74">
        <v>3.20321301194668E7</v>
      </c>
    </row>
    <row r="4947" customHeight="1" ht="21.0">
      <c r="J4947" s="17">
        <v>4946.0</v>
      </c>
      <c r="K4947" s="74">
        <v>1.0107546316673E7</v>
      </c>
    </row>
    <row r="4948" customHeight="1" ht="21.0">
      <c r="J4948" s="17">
        <v>4947.0</v>
      </c>
      <c r="K4948" s="74">
        <v>3.45758240652741E7</v>
      </c>
    </row>
    <row r="4949" customHeight="1" ht="21.0">
      <c r="J4949" s="17">
        <v>4948.0</v>
      </c>
      <c r="K4949" s="74">
        <v>4.6981724430267E7</v>
      </c>
    </row>
    <row r="4950" customHeight="1" ht="21.0">
      <c r="J4950" s="17">
        <v>4949.0</v>
      </c>
      <c r="K4950" s="74">
        <v>4856293.68048156</v>
      </c>
    </row>
    <row r="4951" customHeight="1" ht="21.0">
      <c r="J4951" s="17">
        <v>4950.0</v>
      </c>
      <c r="K4951" s="74">
        <v>1.43467996426914E7</v>
      </c>
    </row>
    <row r="4952" customHeight="1" ht="21.0">
      <c r="J4952" s="17">
        <v>4951.0</v>
      </c>
      <c r="K4952" s="74">
        <v>1.29373510702791E7</v>
      </c>
    </row>
    <row r="4953" customHeight="1" ht="21.0">
      <c r="J4953" s="17">
        <v>4952.0</v>
      </c>
      <c r="K4953" s="74">
        <v>1.0288030046883E7</v>
      </c>
    </row>
    <row r="4954" customHeight="1" ht="21.0">
      <c r="J4954" s="17">
        <v>4953.0</v>
      </c>
      <c r="K4954" s="74">
        <v>6945473.95137143</v>
      </c>
    </row>
    <row r="4955" customHeight="1" ht="21.0">
      <c r="J4955" s="17">
        <v>4954.0</v>
      </c>
      <c r="K4955" s="74">
        <v>1.01036968521172E7</v>
      </c>
    </row>
    <row r="4956" customHeight="1" ht="21.0">
      <c r="J4956" s="17">
        <v>4955.0</v>
      </c>
      <c r="K4956" s="74">
        <v>9652317.06980604</v>
      </c>
    </row>
    <row r="4957" customHeight="1" ht="21.0">
      <c r="J4957" s="17">
        <v>4956.0</v>
      </c>
      <c r="K4957" s="74">
        <v>2.036507406201E8</v>
      </c>
    </row>
    <row r="4958" customHeight="1" ht="21.0">
      <c r="J4958" s="17">
        <v>4957.0</v>
      </c>
      <c r="K4958" s="74">
        <v>2.0303616068894E7</v>
      </c>
    </row>
    <row r="4959" customHeight="1" ht="21.0">
      <c r="J4959" s="17">
        <v>4958.0</v>
      </c>
      <c r="K4959" s="74">
        <v>7.63348801607716E7</v>
      </c>
    </row>
    <row r="4960" customHeight="1" ht="21.0">
      <c r="J4960" s="17">
        <v>4959.0</v>
      </c>
      <c r="K4960" s="74">
        <v>1.41733398329135E7</v>
      </c>
    </row>
    <row r="4961" customHeight="1" ht="21.0">
      <c r="J4961" s="17">
        <v>4960.0</v>
      </c>
      <c r="K4961" s="74">
        <v>2.68269078217585E8</v>
      </c>
    </row>
    <row r="4962" customHeight="1" ht="21.0">
      <c r="J4962" s="17">
        <v>4961.0</v>
      </c>
      <c r="K4962" s="74">
        <v>5.37709356780174E7</v>
      </c>
    </row>
    <row r="4963" customHeight="1" ht="21.0">
      <c r="J4963" s="17">
        <v>4962.0</v>
      </c>
      <c r="K4963" s="74">
        <v>3.22149721450262E7</v>
      </c>
    </row>
    <row r="4964" customHeight="1" ht="21.0">
      <c r="J4964" s="17">
        <v>4963.0</v>
      </c>
      <c r="K4964" s="74">
        <v>2.25247170377466E8</v>
      </c>
    </row>
    <row r="4965" customHeight="1" ht="21.0">
      <c r="J4965" s="17">
        <v>4964.0</v>
      </c>
      <c r="K4965" s="74">
        <v>2.6686855709236E7</v>
      </c>
    </row>
    <row r="4966" customHeight="1" ht="21.0">
      <c r="J4966" s="17">
        <v>4965.0</v>
      </c>
      <c r="K4966" s="74">
        <v>6.3292618818592E7</v>
      </c>
    </row>
    <row r="4967" customHeight="1" ht="21.0">
      <c r="J4967" s="17">
        <v>4966.0</v>
      </c>
      <c r="K4967" s="74">
        <v>5.55962729066961E7</v>
      </c>
    </row>
    <row r="4968" customHeight="1" ht="21.0">
      <c r="J4968" s="17">
        <v>4967.0</v>
      </c>
      <c r="K4968" s="74">
        <v>3.66968351329447E7</v>
      </c>
    </row>
    <row r="4969" customHeight="1" ht="21.0">
      <c r="J4969" s="17">
        <v>4968.0</v>
      </c>
      <c r="K4969" s="74">
        <v>7729471.19426612</v>
      </c>
    </row>
    <row r="4970" customHeight="1" ht="21.0">
      <c r="J4970" s="17">
        <v>4969.0</v>
      </c>
      <c r="K4970" s="74">
        <v>3.58232879384291E8</v>
      </c>
    </row>
    <row r="4971" customHeight="1" ht="21.0">
      <c r="J4971" s="17">
        <v>4970.0</v>
      </c>
      <c r="K4971" s="74">
        <v>4.3604539546572E7</v>
      </c>
    </row>
    <row r="4972" customHeight="1" ht="21.0">
      <c r="J4972" s="17">
        <v>4971.0</v>
      </c>
      <c r="K4972" s="74">
        <v>4.82673092797293E7</v>
      </c>
    </row>
    <row r="4973" customHeight="1" ht="21.0">
      <c r="J4973" s="17">
        <v>4972.0</v>
      </c>
      <c r="K4973" s="74">
        <v>1.62132253549167E7</v>
      </c>
    </row>
    <row r="4974" customHeight="1" ht="21.0">
      <c r="J4974" s="17">
        <v>4973.0</v>
      </c>
      <c r="K4974" s="74">
        <v>4.46932869063501E7</v>
      </c>
    </row>
    <row r="4975" customHeight="1" ht="21.0">
      <c r="J4975" s="17">
        <v>4974.0</v>
      </c>
      <c r="K4975" s="74">
        <v>5.16771241538276E7</v>
      </c>
    </row>
    <row r="4976" customHeight="1" ht="21.0">
      <c r="J4976" s="17">
        <v>4975.0</v>
      </c>
      <c r="K4976" s="74">
        <v>9633348.92461705</v>
      </c>
    </row>
    <row r="4977" customHeight="1" ht="21.0">
      <c r="J4977" s="17">
        <v>4976.0</v>
      </c>
      <c r="K4977" s="74">
        <v>1.1733174722507E7</v>
      </c>
    </row>
    <row r="4978" customHeight="1" ht="21.0">
      <c r="J4978" s="17">
        <v>4977.0</v>
      </c>
      <c r="K4978" s="74">
        <v>8392606.25444652</v>
      </c>
    </row>
    <row r="4979" customHeight="1" ht="21.0">
      <c r="J4979" s="17">
        <v>4978.0</v>
      </c>
      <c r="K4979" s="74">
        <v>1.11497767040024E7</v>
      </c>
    </row>
    <row r="4980" customHeight="1" ht="21.0">
      <c r="J4980" s="17">
        <v>4979.0</v>
      </c>
      <c r="K4980" s="74">
        <v>8206828.59558994</v>
      </c>
    </row>
    <row r="4981" customHeight="1" ht="21.0">
      <c r="J4981" s="17">
        <v>4980.0</v>
      </c>
      <c r="K4981" s="74">
        <v>2.11995031398019E7</v>
      </c>
    </row>
    <row r="4982" customHeight="1" ht="21.0">
      <c r="J4982" s="17">
        <v>4981.0</v>
      </c>
      <c r="K4982" s="74">
        <v>5.82923474540676E7</v>
      </c>
    </row>
    <row r="4983" customHeight="1" ht="21.0">
      <c r="J4983" s="17">
        <v>4982.0</v>
      </c>
      <c r="K4983" s="74">
        <v>1.43775050089544E7</v>
      </c>
    </row>
    <row r="4984" customHeight="1" ht="21.0">
      <c r="J4984" s="17">
        <v>4983.0</v>
      </c>
      <c r="K4984" s="74">
        <v>2.79348779164451E7</v>
      </c>
    </row>
    <row r="4985" customHeight="1" ht="21.0">
      <c r="J4985" s="17">
        <v>4984.0</v>
      </c>
      <c r="K4985" s="74">
        <v>3.06807170390767E7</v>
      </c>
    </row>
    <row r="4986" customHeight="1" ht="21.0">
      <c r="J4986" s="17">
        <v>4985.0</v>
      </c>
      <c r="K4986" s="74">
        <v>6049524.44548924</v>
      </c>
    </row>
    <row r="4987" customHeight="1" ht="21.0">
      <c r="J4987" s="17">
        <v>4986.0</v>
      </c>
      <c r="K4987" s="74">
        <v>1.20626095079091E8</v>
      </c>
    </row>
    <row r="4988" customHeight="1" ht="21.0">
      <c r="J4988" s="17">
        <v>4987.0</v>
      </c>
      <c r="K4988" s="74">
        <v>2.81668295357811E7</v>
      </c>
    </row>
    <row r="4989" customHeight="1" ht="21.0">
      <c r="J4989" s="17">
        <v>4988.0</v>
      </c>
      <c r="K4989" s="74">
        <v>5.19861066728362E7</v>
      </c>
    </row>
    <row r="4990" customHeight="1" ht="21.0">
      <c r="J4990" s="17">
        <v>4989.0</v>
      </c>
      <c r="K4990" s="74">
        <v>3.960274946518E7</v>
      </c>
    </row>
    <row r="4991" customHeight="1" ht="21.0">
      <c r="J4991" s="17">
        <v>4990.0</v>
      </c>
      <c r="K4991" s="74">
        <v>2.80317724609466E8</v>
      </c>
    </row>
    <row r="4992" customHeight="1" ht="21.0">
      <c r="J4992" s="17">
        <v>4991.0</v>
      </c>
      <c r="K4992" s="74">
        <v>1.68585328696181E7</v>
      </c>
    </row>
    <row r="4993" customHeight="1" ht="21.0">
      <c r="J4993" s="17">
        <v>4992.0</v>
      </c>
      <c r="K4993" s="74">
        <v>1.17281666808936E8</v>
      </c>
    </row>
    <row r="4994" customHeight="1" ht="21.0">
      <c r="J4994" s="17">
        <v>4993.0</v>
      </c>
      <c r="K4994" s="74">
        <v>1.23207403183121E8</v>
      </c>
    </row>
    <row r="4995" customHeight="1" ht="21.0">
      <c r="J4995" s="17">
        <v>4994.0</v>
      </c>
      <c r="K4995" s="74">
        <v>3.57701361810024E7</v>
      </c>
    </row>
    <row r="4996" customHeight="1" ht="21.0">
      <c r="J4996" s="17">
        <v>4995.0</v>
      </c>
      <c r="K4996" s="74">
        <v>2.50217628240285E8</v>
      </c>
    </row>
    <row r="4997" customHeight="1" ht="21.0">
      <c r="J4997" s="17">
        <v>4996.0</v>
      </c>
      <c r="K4997" s="74">
        <v>3.00624267936912E7</v>
      </c>
    </row>
    <row r="4998" customHeight="1" ht="21.0">
      <c r="J4998" s="17">
        <v>4997.0</v>
      </c>
      <c r="K4998" s="74">
        <v>1.27475727678563E7</v>
      </c>
    </row>
    <row r="4999" customHeight="1" ht="21.0">
      <c r="J4999" s="17">
        <v>4998.0</v>
      </c>
      <c r="K4999" s="74">
        <v>1.30031083890243E8</v>
      </c>
    </row>
    <row r="5000" customHeight="1" ht="21.0">
      <c r="J5000" s="17">
        <v>4999.0</v>
      </c>
      <c r="K5000" s="74">
        <v>6.8737100456812E7</v>
      </c>
    </row>
    <row r="5001" customHeight="1" ht="21.0">
      <c r="J5001" s="17">
        <v>5000.0</v>
      </c>
      <c r="K5001" s="74">
        <v>1.32187362669073E7</v>
      </c>
    </row>
    <row r="5002" customHeight="1" ht="21.0">
      <c r="K5002" s="74">
        <v>6.78682894845086E7</v>
      </c>
    </row>
    <row r="5003" customHeight="1" ht="21.0">
      <c r="K5003" s="74">
        <v>1.5198694665655E7</v>
      </c>
    </row>
    <row r="5004" customHeight="1" ht="21.0">
      <c r="K5004" s="74">
        <v>1.05472049161404E8</v>
      </c>
    </row>
    <row r="5005" customHeight="1" ht="21.0">
      <c r="K5005" s="74">
        <v>1.42767293686174E7</v>
      </c>
    </row>
    <row r="5006" customHeight="1" ht="21.0">
      <c r="K5006" s="74">
        <v>2.27391705521471E8</v>
      </c>
    </row>
    <row r="5007" customHeight="1" ht="21.0">
      <c r="K5007" s="74">
        <v>2.60392691229368E7</v>
      </c>
    </row>
    <row r="5008" customHeight="1" ht="21.0">
      <c r="K5008" s="74">
        <v>1.539397499961E7</v>
      </c>
    </row>
    <row r="5009" customHeight="1" ht="21.0">
      <c r="K5009" s="74">
        <v>1.95007518337119E7</v>
      </c>
    </row>
    <row r="5010" customHeight="1" ht="21.0">
      <c r="K5010" s="74">
        <v>5.66181697388756E8</v>
      </c>
    </row>
    <row r="5011" customHeight="1" ht="21.0">
      <c r="K5011" s="74">
        <v>3883259.27481448</v>
      </c>
    </row>
    <row r="5012" customHeight="1" ht="21.0">
      <c r="K5012" s="74">
        <v>5.55622651883484E7</v>
      </c>
    </row>
    <row r="5013" customHeight="1" ht="21.0">
      <c r="K5013" s="74">
        <v>4214425.46483203</v>
      </c>
    </row>
  </sheetData>
  <mergeCells count="1">
    <mergeCell ref="M1:N1"/>
  </mergeCells>
  <legacyDrawing r:id="rId2"/>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W84"/>
  <sheetViews>
    <sheetView workbookViewId="0"/>
  </sheetViews>
  <sheetFormatPr defaultRowHeight="42.0" customHeight="1"/>
  <cols>
    <col min="1" max="1" style="82" width="10.86"/>
    <col min="2" max="2" style="83" width="10.86"/>
    <col min="3" max="3" style="75" width="10.86"/>
    <col min="4" max="4" style="74" width="16.95"/>
    <col min="5" max="5" style="75" width="12.32"/>
    <col min="6" max="6" style="74" width="11.52"/>
    <col min="7" max="7" style="74" width="10.86"/>
    <col min="8" max="12" style="83" width="10.86"/>
    <col min="13" max="13" style="84" width="10.86"/>
    <col min="14" max="14" style="85" width="10.86"/>
    <col min="15" max="15" style="43" width="10.86"/>
    <col min="16" max="16" style="86" width="10.59"/>
    <col min="17" max="2047" style="83" width="10.86"/>
    <col min="2048" max="2048" width="10.59"/>
  </cols>
  <sheetData>
    <row r="1" customHeight="1" ht="80.0" customFormat="1" s="94">
      <c r="A1" s="87" t="s">
        <v>82</v>
      </c>
      <c r="B1" s="88" t="s">
        <v>83</v>
      </c>
      <c r="C1" s="89" t="s">
        <v>84</v>
      </c>
      <c r="D1" s="90" t="s">
        <v>85</v>
      </c>
      <c r="E1" s="89" t="s">
        <v>86</v>
      </c>
      <c r="F1" s="90" t="s">
        <v>87</v>
      </c>
      <c r="G1" s="90" t="s">
        <v>88</v>
      </c>
      <c r="H1" s="88" t="s">
        <v>89</v>
      </c>
      <c r="I1" s="88" t="s">
        <v>90</v>
      </c>
      <c r="J1" s="88" t="s">
        <v>91</v>
      </c>
      <c r="K1" s="88" t="s">
        <v>92</v>
      </c>
      <c r="L1" s="88" t="s">
        <v>93</v>
      </c>
      <c r="M1" s="91" t="s">
        <v>94</v>
      </c>
      <c r="N1" s="92" t="s">
        <v>95</v>
      </c>
      <c r="O1" s="78" t="s">
        <v>96</v>
      </c>
      <c r="P1" s="93"/>
      <c r="W1" s="94" t="s">
        <v>97</v>
      </c>
    </row>
    <row r="2" customHeight="1" ht="42.0">
      <c r="A2" s="95" t="s">
        <v>98</v>
      </c>
      <c r="B2" s="96" t="s">
        <v>32</v>
      </c>
      <c r="C2" s="75">
        <f>IF(B2="","",IFERROR(VLOOKUP(B2,'Unified_Risk_Assessment'!$A:$S,19,false),"#N/A"))</f>
        <v>7.48583999999999E7</v>
      </c>
      <c r="D2" s="74">
        <v>1.0E7</v>
      </c>
      <c r="E2" s="75">
        <f t="shared" ref="E2:E25" si="1">IF(OR(C2="",D2=""),"",C2-D2)</f>
        <v>6.48583999999999E7</v>
      </c>
      <c r="F2" s="74">
        <v>7120000.0</v>
      </c>
      <c r="G2" s="74">
        <v>700000.0</v>
      </c>
      <c r="H2" s="83">
        <v>10.0</v>
      </c>
      <c r="I2" s="83">
        <v>3.0</v>
      </c>
      <c r="J2" s="83">
        <v>3.0</v>
      </c>
      <c r="L2" s="83">
        <v>2.0</v>
      </c>
      <c r="M2" s="84">
        <f t="shared" ref="M2:M30" si="2">(E2-(F2+G2))/(F2+G2)</f>
        <v>7.29391304347824</v>
      </c>
      <c r="N2" s="85">
        <f t="shared" ref="N2:N25" si="3">IF(E2="","",IF(IFERROR(MAX($E$2:$E$21),0)=0,0,(E2/IFERROR(MAX($E$2:$E$21),0))*0.5)+IF(F2="",0,IF(IFERROR(MAX($F$2:$F$21),0)=0,0,((IFERROR(MAX($F$2:$F$21),0)-F2)/IFERROR(MAX($F$2:$F$21),0))*0.25))+IF(I2="",0,((6-I2)/5)*0.15)+IF(L2="",0,(L2/5)*0.1))</f>
        <v>0.3109486228572</v>
      </c>
      <c r="O2" s="43" t="s">
        <f t="shared" ref="O2:O25" si="4">IF(N2="","",IF(N2&gt;=0.6,"High",IF(N2&gt;=0.35,"Medium","Low")))</f>
        <v>99</v>
      </c>
      <c r="W2" s="96" t="s">
        <v>100</v>
      </c>
    </row>
    <row r="3" customHeight="1" ht="42.0">
      <c r="A3" s="95" t="s">
        <v>101</v>
      </c>
      <c r="B3" s="96" t="s">
        <v>33</v>
      </c>
      <c r="C3" s="75">
        <f>IF(B3="","",IFERROR(VLOOKUP(B3,'Unified_Risk_Assessment'!$A:$S,19,false),"#N/A"))</f>
        <v>6.75351269801728E8</v>
      </c>
      <c r="D3" s="74">
        <v>500000.0</v>
      </c>
      <c r="E3" s="75">
        <f t="shared" si="1"/>
        <v>6.74851269801728E8</v>
      </c>
      <c r="F3" s="74">
        <v>1.5200005E7</v>
      </c>
      <c r="G3" s="74">
        <v>1700000.0</v>
      </c>
      <c r="H3" s="83">
        <v>1.0</v>
      </c>
      <c r="I3" s="83">
        <v>1.0</v>
      </c>
      <c r="J3" s="83">
        <v>1.0</v>
      </c>
      <c r="L3" s="83">
        <v>2.0</v>
      </c>
      <c r="M3" s="84">
        <f t="shared" si="2"/>
        <v>38.9320159847129</v>
      </c>
      <c r="N3" s="85">
        <f t="shared" si="3"/>
        <v>0.69</v>
      </c>
      <c r="O3" s="43" t="s">
        <f t="shared" si="4"/>
        <v>102</v>
      </c>
      <c r="W3" s="96" t="s">
        <v>103</v>
      </c>
    </row>
    <row r="4" customHeight="1" ht="42.0">
      <c r="A4" s="95" t="s">
        <v>104</v>
      </c>
      <c r="B4" s="96" t="s">
        <v>32</v>
      </c>
      <c r="C4" s="75">
        <f>IF(B4="","",IFERROR(VLOOKUP(B4,'Unified_Risk_Assessment'!$A:$S,19,false),"#N/A"))</f>
        <v>7.48583999999999E7</v>
      </c>
      <c r="D4" s="74">
        <v>1.189014545E7</v>
      </c>
      <c r="E4" s="75">
        <f t="shared" si="1"/>
        <v>6.29682545499999E7</v>
      </c>
      <c r="F4" s="74">
        <v>106000.0</v>
      </c>
      <c r="G4" s="74">
        <v>340000.0</v>
      </c>
      <c r="H4" s="83">
        <v>12.0</v>
      </c>
      <c r="I4" s="83">
        <v>3.0</v>
      </c>
      <c r="J4" s="83">
        <v>2.0</v>
      </c>
      <c r="L4" s="83">
        <v>5.0</v>
      </c>
      <c r="M4" s="84">
        <f t="shared" si="2"/>
        <v>140.184427242152</v>
      </c>
      <c r="N4" s="85">
        <f t="shared" si="3"/>
        <v>0.484910010704669</v>
      </c>
      <c r="O4" s="43" t="s">
        <f t="shared" si="4"/>
        <v>105</v>
      </c>
      <c r="W4" s="96" t="s">
        <v>106</v>
      </c>
    </row>
    <row r="5" customHeight="1" ht="42.0">
      <c r="A5" s="95"/>
      <c r="B5" s="96"/>
      <c r="C5" s="75" t="s">
        <f>IF(B5="","",IFERROR(VLOOKUP(B5,'Unified_Risk_Assessment'!$A:$S,19,false),"#N/A"))</f>
        <v>37</v>
      </c>
      <c r="E5" s="75" t="s">
        <f t="shared" si="1"/>
        <v>37</v>
      </c>
      <c r="M5" s="84" t="e">
        <f t="shared" si="2"/>
        <v>#VALUE!</v>
      </c>
      <c r="N5" s="85" t="s">
        <f t="shared" si="3"/>
        <v>37</v>
      </c>
      <c r="O5" s="43" t="s">
        <f t="shared" si="4"/>
        <v>37</v>
      </c>
      <c r="W5" s="96" t="s">
        <v>107</v>
      </c>
    </row>
    <row r="6" customHeight="1" ht="42.0">
      <c r="A6" s="95"/>
      <c r="B6" s="96"/>
      <c r="C6" s="75" t="s">
        <f>IF(B6="","",IFERROR(VLOOKUP(B6,'Unified_Risk_Assessment'!$A:$S,19,false),"#N/A"))</f>
        <v>37</v>
      </c>
      <c r="E6" s="75" t="s">
        <f t="shared" si="1"/>
        <v>37</v>
      </c>
      <c r="M6" s="84" t="e">
        <f t="shared" si="2"/>
        <v>#VALUE!</v>
      </c>
      <c r="N6" s="85" t="s">
        <f t="shared" si="3"/>
        <v>37</v>
      </c>
      <c r="O6" s="43" t="s">
        <f t="shared" si="4"/>
        <v>37</v>
      </c>
    </row>
    <row r="7" customHeight="1" ht="42.0">
      <c r="A7" s="95"/>
      <c r="B7" s="96"/>
      <c r="C7" s="75" t="s">
        <f>IF(B7="","",IFERROR(VLOOKUP(B7,'Unified_Risk_Assessment'!$A:$S,19,false),"#N/A"))</f>
        <v>37</v>
      </c>
      <c r="E7" s="75" t="s">
        <f t="shared" si="1"/>
        <v>37</v>
      </c>
      <c r="M7" s="84" t="e">
        <f t="shared" si="2"/>
        <v>#VALUE!</v>
      </c>
      <c r="N7" s="85" t="s">
        <f t="shared" si="3"/>
        <v>37</v>
      </c>
      <c r="O7" s="43" t="s">
        <f t="shared" si="4"/>
        <v>37</v>
      </c>
    </row>
    <row r="8" customHeight="1" ht="42.0">
      <c r="A8" s="95"/>
      <c r="B8" s="96"/>
      <c r="C8" s="75" t="s">
        <f>IF(B8="","",IFERROR(VLOOKUP(B8,'Unified_Risk_Assessment'!$A:$S,19,false),"#N/A"))</f>
        <v>37</v>
      </c>
      <c r="E8" s="75" t="s">
        <f t="shared" si="1"/>
        <v>37</v>
      </c>
      <c r="M8" s="84" t="e">
        <f t="shared" si="2"/>
        <v>#VALUE!</v>
      </c>
      <c r="N8" s="85" t="s">
        <f t="shared" si="3"/>
        <v>37</v>
      </c>
      <c r="O8" s="43" t="s">
        <f t="shared" si="4"/>
        <v>37</v>
      </c>
    </row>
    <row r="9" customHeight="1" ht="42.0">
      <c r="A9" s="95"/>
      <c r="B9" s="96"/>
      <c r="C9" s="75" t="s">
        <f>IF(B9="","",IFERROR(VLOOKUP(B9,'Unified_Risk_Assessment'!$A:$S,19,false),"#N/A"))</f>
        <v>37</v>
      </c>
      <c r="E9" s="75" t="s">
        <f t="shared" si="1"/>
        <v>37</v>
      </c>
      <c r="M9" s="84" t="e">
        <f t="shared" si="2"/>
        <v>#VALUE!</v>
      </c>
      <c r="N9" s="85" t="s">
        <f t="shared" si="3"/>
        <v>37</v>
      </c>
      <c r="O9" s="43" t="s">
        <f t="shared" si="4"/>
        <v>37</v>
      </c>
    </row>
    <row r="10" customHeight="1" ht="42.0">
      <c r="A10" s="95"/>
      <c r="B10" s="96"/>
      <c r="C10" s="75" t="s">
        <f>IF(B10="","",IFERROR(VLOOKUP(B10,'Unified_Risk_Assessment'!$A:$S,19,false),"#N/A"))</f>
        <v>37</v>
      </c>
      <c r="E10" s="75" t="s">
        <f t="shared" si="1"/>
        <v>37</v>
      </c>
      <c r="M10" s="84" t="e">
        <f t="shared" si="2"/>
        <v>#VALUE!</v>
      </c>
      <c r="N10" s="85" t="s">
        <f t="shared" si="3"/>
        <v>37</v>
      </c>
      <c r="O10" s="43" t="s">
        <f t="shared" si="4"/>
        <v>37</v>
      </c>
    </row>
    <row r="11" customHeight="1" ht="42.0">
      <c r="A11" s="95"/>
      <c r="B11" s="96"/>
      <c r="C11" s="75" t="s">
        <f>IF(B11="","",IFERROR(VLOOKUP(B11,'Unified_Risk_Assessment'!$A:$S,19,false),"#N/A"))</f>
        <v>37</v>
      </c>
      <c r="E11" s="75" t="s">
        <f t="shared" si="1"/>
        <v>37</v>
      </c>
      <c r="M11" s="84" t="e">
        <f t="shared" si="2"/>
        <v>#VALUE!</v>
      </c>
      <c r="N11" s="85" t="s">
        <f t="shared" si="3"/>
        <v>37</v>
      </c>
      <c r="O11" s="43" t="s">
        <f t="shared" si="4"/>
        <v>37</v>
      </c>
    </row>
    <row r="12" customHeight="1" ht="42.0">
      <c r="A12" s="95"/>
      <c r="B12" s="96"/>
      <c r="C12" s="75" t="s">
        <f>IF(B12="","",IFERROR(VLOOKUP(B12,'Unified_Risk_Assessment'!$A:$S,19,false),"#N/A"))</f>
        <v>37</v>
      </c>
      <c r="E12" s="75" t="s">
        <f t="shared" si="1"/>
        <v>37</v>
      </c>
      <c r="M12" s="84" t="e">
        <f t="shared" si="2"/>
        <v>#VALUE!</v>
      </c>
      <c r="N12" s="85" t="s">
        <f t="shared" si="3"/>
        <v>37</v>
      </c>
      <c r="O12" s="43" t="s">
        <f t="shared" si="4"/>
        <v>37</v>
      </c>
    </row>
    <row r="13" customHeight="1" ht="42.0">
      <c r="A13" s="95"/>
      <c r="B13" s="96"/>
      <c r="C13" s="75" t="s">
        <f>IF(B13="","",IFERROR(VLOOKUP(B13,'Unified_Risk_Assessment'!$A:$S,19,false),"#N/A"))</f>
        <v>37</v>
      </c>
      <c r="E13" s="75" t="s">
        <f t="shared" si="1"/>
        <v>37</v>
      </c>
      <c r="M13" s="84" t="e">
        <f t="shared" si="2"/>
        <v>#VALUE!</v>
      </c>
      <c r="N13" s="85" t="s">
        <f t="shared" si="3"/>
        <v>37</v>
      </c>
      <c r="O13" s="43" t="s">
        <f t="shared" si="4"/>
        <v>37</v>
      </c>
    </row>
    <row r="14" customHeight="1" ht="42.0">
      <c r="A14" s="95"/>
      <c r="B14" s="96"/>
      <c r="C14" s="75" t="s">
        <f>IF(B14="","",IFERROR(VLOOKUP(B14,'Unified_Risk_Assessment'!$A:$S,19,false),"#N/A"))</f>
        <v>37</v>
      </c>
      <c r="E14" s="75" t="s">
        <f t="shared" si="1"/>
        <v>37</v>
      </c>
      <c r="M14" s="84" t="e">
        <f t="shared" si="2"/>
        <v>#VALUE!</v>
      </c>
      <c r="N14" s="85" t="s">
        <f t="shared" si="3"/>
        <v>37</v>
      </c>
      <c r="O14" s="43" t="s">
        <f t="shared" si="4"/>
        <v>37</v>
      </c>
    </row>
    <row r="15" customHeight="1" ht="42.0">
      <c r="A15" s="95"/>
      <c r="B15" s="96"/>
      <c r="C15" s="75" t="s">
        <f>IF(B15="","",IFERROR(VLOOKUP(B15,'Unified_Risk_Assessment'!$A:$S,19,false),"#N/A"))</f>
        <v>37</v>
      </c>
      <c r="E15" s="75" t="s">
        <f t="shared" si="1"/>
        <v>37</v>
      </c>
      <c r="M15" s="84" t="e">
        <f t="shared" si="2"/>
        <v>#VALUE!</v>
      </c>
      <c r="N15" s="85" t="s">
        <f t="shared" si="3"/>
        <v>37</v>
      </c>
      <c r="O15" s="43" t="s">
        <f t="shared" si="4"/>
        <v>37</v>
      </c>
    </row>
    <row r="16" customHeight="1" ht="42.0">
      <c r="A16" s="95"/>
      <c r="B16" s="96"/>
      <c r="C16" s="75" t="s">
        <f>IF(B16="","",IFERROR(VLOOKUP(B16,'Unified_Risk_Assessment'!$A:$S,19,false),"#N/A"))</f>
        <v>37</v>
      </c>
      <c r="E16" s="75" t="s">
        <f t="shared" si="1"/>
        <v>37</v>
      </c>
      <c r="M16" s="84" t="e">
        <f t="shared" si="2"/>
        <v>#VALUE!</v>
      </c>
      <c r="N16" s="85" t="s">
        <f t="shared" si="3"/>
        <v>37</v>
      </c>
      <c r="O16" s="43" t="s">
        <f t="shared" si="4"/>
        <v>37</v>
      </c>
    </row>
    <row r="17" customHeight="1" ht="42.0">
      <c r="A17" s="95"/>
      <c r="B17" s="96"/>
      <c r="C17" s="75" t="s">
        <f>IF(B17="","",IFERROR(VLOOKUP(B17,'Unified_Risk_Assessment'!$A:$S,19,false),"#N/A"))</f>
        <v>37</v>
      </c>
      <c r="E17" s="75" t="s">
        <f t="shared" si="1"/>
        <v>37</v>
      </c>
      <c r="M17" s="84" t="e">
        <f t="shared" si="2"/>
        <v>#VALUE!</v>
      </c>
      <c r="N17" s="85" t="s">
        <f t="shared" si="3"/>
        <v>37</v>
      </c>
      <c r="O17" s="43" t="s">
        <f t="shared" si="4"/>
        <v>37</v>
      </c>
    </row>
    <row r="18" customHeight="1" ht="42.0">
      <c r="A18" s="95"/>
      <c r="B18" s="96"/>
      <c r="C18" s="75" t="s">
        <f>IF(B18="","",IFERROR(VLOOKUP(B18,'Unified_Risk_Assessment'!$A:$S,19,false),"#N/A"))</f>
        <v>37</v>
      </c>
      <c r="E18" s="75" t="s">
        <f t="shared" si="1"/>
        <v>37</v>
      </c>
      <c r="M18" s="84" t="e">
        <f t="shared" si="2"/>
        <v>#VALUE!</v>
      </c>
      <c r="N18" s="85" t="s">
        <f t="shared" si="3"/>
        <v>37</v>
      </c>
      <c r="O18" s="43" t="s">
        <f t="shared" si="4"/>
        <v>37</v>
      </c>
    </row>
    <row r="19" customHeight="1" ht="42.0">
      <c r="A19" s="95"/>
      <c r="B19" s="96"/>
      <c r="C19" s="75" t="s">
        <f>IF(B19="","",IFERROR(VLOOKUP(B19,'Unified_Risk_Assessment'!$A:$S,19,false),"#N/A"))</f>
        <v>37</v>
      </c>
      <c r="E19" s="75" t="s">
        <f t="shared" si="1"/>
        <v>37</v>
      </c>
      <c r="M19" s="84" t="e">
        <f t="shared" si="2"/>
        <v>#VALUE!</v>
      </c>
      <c r="N19" s="85" t="s">
        <f t="shared" si="3"/>
        <v>37</v>
      </c>
      <c r="O19" s="43" t="s">
        <f t="shared" si="4"/>
        <v>37</v>
      </c>
    </row>
    <row r="20" customHeight="1" ht="42.0">
      <c r="A20" s="95"/>
      <c r="B20" s="96"/>
      <c r="C20" s="75" t="s">
        <f>IF(B20="","",IFERROR(VLOOKUP(B20,'Unified_Risk_Assessment'!$A:$S,19,false),"#N/A"))</f>
        <v>37</v>
      </c>
      <c r="E20" s="75" t="s">
        <f t="shared" si="1"/>
        <v>37</v>
      </c>
      <c r="M20" s="84" t="e">
        <f t="shared" si="2"/>
        <v>#VALUE!</v>
      </c>
      <c r="N20" s="85" t="s">
        <f t="shared" si="3"/>
        <v>37</v>
      </c>
      <c r="O20" s="43" t="s">
        <f t="shared" si="4"/>
        <v>37</v>
      </c>
    </row>
    <row r="21" customHeight="1" ht="42.0">
      <c r="A21" s="95"/>
      <c r="B21" s="96"/>
      <c r="C21" s="75" t="s">
        <f>IF(B21="","",IFERROR(VLOOKUP(B21,'Unified_Risk_Assessment'!$A:$S,19,false),"#N/A"))</f>
        <v>37</v>
      </c>
      <c r="E21" s="75" t="s">
        <f t="shared" si="1"/>
        <v>37</v>
      </c>
      <c r="M21" s="84" t="e">
        <f t="shared" si="2"/>
        <v>#VALUE!</v>
      </c>
      <c r="N21" s="85" t="s">
        <f t="shared" si="3"/>
        <v>37</v>
      </c>
      <c r="O21" s="43" t="s">
        <f t="shared" si="4"/>
        <v>37</v>
      </c>
    </row>
    <row r="22" customHeight="1" ht="42.0">
      <c r="A22" s="95"/>
      <c r="B22" s="96"/>
      <c r="C22" s="75" t="s">
        <f>IF(B22="","",IFERROR(VLOOKUP(B22,'Unified_Risk_Assessment'!$A:$S,19,false),"#N/A"))</f>
        <v>37</v>
      </c>
      <c r="E22" s="75" t="s">
        <f t="shared" si="1"/>
        <v>37</v>
      </c>
      <c r="M22" s="84" t="e">
        <f t="shared" si="2"/>
        <v>#VALUE!</v>
      </c>
      <c r="N22" s="85" t="s">
        <f t="shared" si="3"/>
        <v>37</v>
      </c>
      <c r="O22" s="43" t="s">
        <f t="shared" si="4"/>
        <v>37</v>
      </c>
    </row>
    <row r="23" customHeight="1" ht="42.0">
      <c r="A23" s="95"/>
      <c r="B23" s="96"/>
      <c r="C23" s="75" t="s">
        <f>IF(B23="","",IFERROR(VLOOKUP(B23,'Unified_Risk_Assessment'!$A:$S,19,false),"#N/A"))</f>
        <v>37</v>
      </c>
      <c r="E23" s="75" t="s">
        <f t="shared" si="1"/>
        <v>37</v>
      </c>
      <c r="M23" s="84" t="e">
        <f t="shared" si="2"/>
        <v>#VALUE!</v>
      </c>
      <c r="N23" s="85" t="s">
        <f t="shared" si="3"/>
        <v>37</v>
      </c>
      <c r="O23" s="43" t="s">
        <f t="shared" si="4"/>
        <v>37</v>
      </c>
    </row>
    <row r="24" customHeight="1" ht="42.0">
      <c r="A24" s="95"/>
      <c r="B24" s="96"/>
      <c r="C24" s="75" t="s">
        <f>IF(B24="","",IFERROR(VLOOKUP(B24,'Unified_Risk_Assessment'!$A:$S,19,false),"#N/A"))</f>
        <v>37</v>
      </c>
      <c r="E24" s="75" t="s">
        <f t="shared" si="1"/>
        <v>37</v>
      </c>
      <c r="M24" s="84" t="e">
        <f t="shared" si="2"/>
        <v>#VALUE!</v>
      </c>
      <c r="N24" s="85" t="s">
        <f t="shared" si="3"/>
        <v>37</v>
      </c>
      <c r="O24" s="43" t="s">
        <f t="shared" si="4"/>
        <v>37</v>
      </c>
    </row>
    <row r="25" customHeight="1" ht="42.0">
      <c r="A25" s="95"/>
      <c r="B25" s="96"/>
      <c r="C25" s="75" t="s">
        <f>IF(B25="","",IFERROR(VLOOKUP(B25,'Unified_Risk_Assessment'!$A:$S,19,false),"#N/A"))</f>
        <v>37</v>
      </c>
      <c r="E25" s="75" t="s">
        <f t="shared" si="1"/>
        <v>37</v>
      </c>
      <c r="M25" s="84" t="e">
        <f t="shared" si="2"/>
        <v>#VALUE!</v>
      </c>
      <c r="N25" s="85" t="s">
        <f t="shared" si="3"/>
        <v>37</v>
      </c>
      <c r="O25" s="43" t="s">
        <f t="shared" si="4"/>
        <v>37</v>
      </c>
    </row>
    <row r="26" customHeight="1" ht="42.0">
      <c r="C26" s="75" t="s">
        <f>IF(B26="","",IFERROR(VLOOKUP(B26,'Unified_Risk_Assessment'!$A:$S,19,false),"#N/A"))</f>
        <v>37</v>
      </c>
      <c r="M26" s="84" t="e">
        <f t="shared" si="2"/>
        <v>#DIV/0!</v>
      </c>
    </row>
    <row r="27" customHeight="1" ht="42.0">
      <c r="C27" s="75" t="s">
        <f>IF(B27="","",IFERROR(VLOOKUP(B27,'Unified_Risk_Assessment'!$A:$S,19,false),"#N/A"))</f>
        <v>37</v>
      </c>
      <c r="M27" s="84" t="e">
        <f t="shared" si="2"/>
        <v>#DIV/0!</v>
      </c>
    </row>
    <row r="28" customHeight="1" ht="42.0">
      <c r="C28" s="75" t="s">
        <f>IF(B28="","",IFERROR(VLOOKUP(B28,'Unified_Risk_Assessment'!$A:$S,19,false),"#N/A"))</f>
        <v>37</v>
      </c>
      <c r="M28" s="84" t="e">
        <f t="shared" si="2"/>
        <v>#DIV/0!</v>
      </c>
    </row>
    <row r="29" customHeight="1" ht="42.0">
      <c r="C29" s="75" t="s">
        <f>IF(B29="","",IFERROR(VLOOKUP(B29,'Unified_Risk_Assessment'!$A:$S,19,false),"#N/A"))</f>
        <v>37</v>
      </c>
      <c r="M29" s="84" t="e">
        <f t="shared" si="2"/>
        <v>#DIV/0!</v>
      </c>
    </row>
    <row r="30" customHeight="1" ht="42.0">
      <c r="C30" s="75" t="s">
        <f>IF(B30="","",IFERROR(VLOOKUP(B30,'Unified_Risk_Assessment'!$A:$S,19,false),"#N/A"))</f>
        <v>37</v>
      </c>
      <c r="M30" s="84" t="e">
        <f t="shared" si="2"/>
        <v>#DIV/0!</v>
      </c>
    </row>
    <row r="31" customHeight="1" ht="42.0">
      <c r="C31" s="75" t="s">
        <f>IF(B31="","",IFERROR(VLOOKUP(B31,'Unified_Risk_Assessment'!$A:$S,19,false),"#N/A"))</f>
        <v>37</v>
      </c>
      <c r="M31" s="84" t="s">
        <f t="shared" ref="M31:M84" si="5">IF(OR(E31="",F31="",G31="",H31=""),"",ROUND((E31*H31-(F31+G31*H31))/(F31+G31*H31),2))</f>
        <v>37</v>
      </c>
    </row>
    <row r="32" customHeight="1" ht="42.0">
      <c r="C32" s="75" t="s">
        <f>IF(B32="","",IFERROR(VLOOKUP(B32,'Unified_Risk_Assessment'!$A:$S,19,false),"#N/A"))</f>
        <v>37</v>
      </c>
      <c r="M32" s="84" t="s">
        <f t="shared" si="5"/>
        <v>37</v>
      </c>
    </row>
    <row r="33" customHeight="1" ht="42.0">
      <c r="C33" s="75" t="s">
        <f>IF(B33="","",IFERROR(VLOOKUP(B33,'Unified_Risk_Assessment'!$A:$S,19,false),"#N/A"))</f>
        <v>37</v>
      </c>
      <c r="M33" s="84" t="s">
        <f t="shared" si="5"/>
        <v>37</v>
      </c>
    </row>
    <row r="34" customHeight="1" ht="42.0">
      <c r="C34" s="75" t="s">
        <f>IF(B34="","",IFERROR(VLOOKUP(B34,'Unified_Risk_Assessment'!$A:$S,19,false),"#N/A"))</f>
        <v>37</v>
      </c>
      <c r="M34" s="84" t="s">
        <f t="shared" si="5"/>
        <v>37</v>
      </c>
    </row>
    <row r="35" customHeight="1" ht="42.0">
      <c r="C35" s="75" t="s">
        <f>IF(B35="","",IFERROR(VLOOKUP(B35,'Unified_Risk_Assessment'!$A:$S,19,false),"#N/A"))</f>
        <v>37</v>
      </c>
      <c r="M35" s="84" t="s">
        <f t="shared" si="5"/>
        <v>37</v>
      </c>
    </row>
    <row r="36" customHeight="1" ht="42.0">
      <c r="C36" s="75" t="s">
        <f>IF(B36="","",IFERROR(VLOOKUP(B36,'Unified_Risk_Assessment'!$A:$S,19,false),"#N/A"))</f>
        <v>37</v>
      </c>
      <c r="M36" s="84" t="s">
        <f t="shared" si="5"/>
        <v>37</v>
      </c>
    </row>
    <row r="37" customHeight="1" ht="42.0">
      <c r="C37" s="75" t="s">
        <f>IF(B37="","",IFERROR(VLOOKUP(B37,'Unified_Risk_Assessment'!$A:$S,19,false),"#N/A"))</f>
        <v>37</v>
      </c>
      <c r="M37" s="84" t="s">
        <f t="shared" si="5"/>
        <v>37</v>
      </c>
    </row>
    <row r="38" customHeight="1" ht="42.0">
      <c r="C38" s="75" t="s">
        <f>IF(B38="","",IFERROR(VLOOKUP(B38,'Unified_Risk_Assessment'!$A:$S,19,false),"#N/A"))</f>
        <v>37</v>
      </c>
      <c r="M38" s="84" t="s">
        <f t="shared" si="5"/>
        <v>37</v>
      </c>
    </row>
    <row r="39" customHeight="1" ht="42.0">
      <c r="C39" s="75" t="s">
        <f>IF(B39="","",IFERROR(VLOOKUP(B39,'Unified_Risk_Assessment'!$A:$S,19,false),"#N/A"))</f>
        <v>37</v>
      </c>
      <c r="M39" s="84" t="s">
        <f t="shared" si="5"/>
        <v>37</v>
      </c>
    </row>
    <row r="40" customHeight="1" ht="42.0">
      <c r="C40" s="75" t="s">
        <f>IF(B40="","",IFERROR(VLOOKUP(B40,'Unified_Risk_Assessment'!$A:$S,19,false),"#N/A"))</f>
        <v>37</v>
      </c>
      <c r="M40" s="84" t="s">
        <f t="shared" si="5"/>
        <v>37</v>
      </c>
    </row>
    <row r="41" customHeight="1" ht="42.0">
      <c r="C41" s="75" t="s">
        <f>IF(B41="","",IFERROR(VLOOKUP(B41,'Unified_Risk_Assessment'!$A:$S,19,false),"#N/A"))</f>
        <v>37</v>
      </c>
      <c r="M41" s="84" t="s">
        <f t="shared" si="5"/>
        <v>37</v>
      </c>
    </row>
    <row r="42" customHeight="1" ht="42.0">
      <c r="C42" s="75" t="s">
        <f>IF(B42="","",IFERROR(VLOOKUP(B42,'Unified_Risk_Assessment'!$A:$S,19,false),"#N/A"))</f>
        <v>37</v>
      </c>
      <c r="M42" s="84" t="s">
        <f t="shared" si="5"/>
        <v>37</v>
      </c>
    </row>
    <row r="43" customHeight="1" ht="42.0">
      <c r="C43" s="75" t="s">
        <f>IF(B43="","",IFERROR(VLOOKUP(B43,'Unified_Risk_Assessment'!$A:$S,19,false),"#N/A"))</f>
        <v>37</v>
      </c>
      <c r="M43" s="84" t="s">
        <f t="shared" si="5"/>
        <v>37</v>
      </c>
    </row>
    <row r="44" customHeight="1" ht="42.0">
      <c r="C44" s="75" t="s">
        <f>IF(B44="","",IFERROR(VLOOKUP(B44,'Unified_Risk_Assessment'!$A:$S,19,false),"#N/A"))</f>
        <v>37</v>
      </c>
      <c r="M44" s="84" t="s">
        <f t="shared" si="5"/>
        <v>37</v>
      </c>
    </row>
    <row r="45" customHeight="1" ht="42.0">
      <c r="C45" s="75" t="s">
        <f>IF(B45="","",IFERROR(VLOOKUP(B45,'Unified_Risk_Assessment'!$A:$S,19,false),"#N/A"))</f>
        <v>37</v>
      </c>
      <c r="M45" s="84" t="s">
        <f t="shared" si="5"/>
        <v>37</v>
      </c>
    </row>
    <row r="46" customHeight="1" ht="42.0">
      <c r="C46" s="75" t="s">
        <f>IF(B46="","",IFERROR(VLOOKUP(B46,'Unified_Risk_Assessment'!$A:$S,19,false),"#N/A"))</f>
        <v>37</v>
      </c>
      <c r="M46" s="84" t="s">
        <f t="shared" si="5"/>
        <v>37</v>
      </c>
    </row>
    <row r="47" customHeight="1" ht="42.0">
      <c r="C47" s="75" t="s">
        <f>IF(B47="","",IFERROR(VLOOKUP(B47,'Unified_Risk_Assessment'!$A:$S,19,false),"#N/A"))</f>
        <v>37</v>
      </c>
      <c r="M47" s="84" t="s">
        <f t="shared" si="5"/>
        <v>37</v>
      </c>
    </row>
    <row r="48" customHeight="1" ht="42.0">
      <c r="C48" s="75" t="s">
        <f>IF(B48="","",IFERROR(VLOOKUP(B48,'Unified_Risk_Assessment'!$A:$S,19,false),"#N/A"))</f>
        <v>37</v>
      </c>
      <c r="M48" s="84" t="s">
        <f t="shared" si="5"/>
        <v>37</v>
      </c>
    </row>
    <row r="49" customHeight="1" ht="42.0">
      <c r="C49" s="75" t="s">
        <f>IF(B49="","",IFERROR(VLOOKUP(B49,'Unified_Risk_Assessment'!$A:$S,19,false),"#N/A"))</f>
        <v>37</v>
      </c>
      <c r="M49" s="84" t="s">
        <f t="shared" si="5"/>
        <v>37</v>
      </c>
    </row>
    <row r="50" customHeight="1" ht="42.0">
      <c r="C50" s="75" t="s">
        <f>IF(B50="","",IFERROR(VLOOKUP(B50,'Unified_Risk_Assessment'!$A:$S,19,false),"#N/A"))</f>
        <v>37</v>
      </c>
      <c r="M50" s="84" t="s">
        <f t="shared" si="5"/>
        <v>37</v>
      </c>
    </row>
    <row r="51" customHeight="1" ht="42.0">
      <c r="C51" s="75" t="s">
        <f>IF(B51="","",IFERROR(VLOOKUP(B51,'Unified_Risk_Assessment'!$A:$S,19,false),"#N/A"))</f>
        <v>37</v>
      </c>
      <c r="M51" s="84" t="s">
        <f t="shared" si="5"/>
        <v>37</v>
      </c>
    </row>
    <row r="52" customHeight="1" ht="42.0">
      <c r="C52" s="75" t="s">
        <f>IF(B52="","",IFERROR(VLOOKUP(B52,'Unified_Risk_Assessment'!$A:$S,19,false),"#N/A"))</f>
        <v>37</v>
      </c>
      <c r="M52" s="84" t="s">
        <f t="shared" si="5"/>
        <v>37</v>
      </c>
    </row>
    <row r="53" customHeight="1" ht="42.0">
      <c r="C53" s="75" t="s">
        <f>IF(B53="","",IFERROR(VLOOKUP(B53,'Unified_Risk_Assessment'!$A:$S,19,false),"#N/A"))</f>
        <v>37</v>
      </c>
      <c r="M53" s="84" t="s">
        <f t="shared" si="5"/>
        <v>37</v>
      </c>
    </row>
    <row r="54" customHeight="1" ht="42.0">
      <c r="C54" s="75" t="s">
        <f>IF(B54="","",IFERROR(VLOOKUP(B54,'Unified_Risk_Assessment'!$A:$S,19,false),"#N/A"))</f>
        <v>37</v>
      </c>
      <c r="M54" s="84" t="s">
        <f t="shared" si="5"/>
        <v>37</v>
      </c>
    </row>
    <row r="55" customHeight="1" ht="42.0">
      <c r="C55" s="75" t="s">
        <f>IF(B55="","",IFERROR(VLOOKUP(B55,'Unified_Risk_Assessment'!$A:$S,19,false),"#N/A"))</f>
        <v>37</v>
      </c>
      <c r="M55" s="84" t="s">
        <f t="shared" si="5"/>
        <v>37</v>
      </c>
    </row>
    <row r="56" customHeight="1" ht="42.0">
      <c r="C56" s="75" t="s">
        <f>IF(B56="","",IFERROR(VLOOKUP(B56,'Unified_Risk_Assessment'!$A:$S,19,false),"#N/A"))</f>
        <v>37</v>
      </c>
      <c r="M56" s="84" t="s">
        <f t="shared" si="5"/>
        <v>37</v>
      </c>
    </row>
    <row r="57" customHeight="1" ht="42.0">
      <c r="C57" s="75" t="s">
        <f>IF(B57="","",IFERROR(VLOOKUP(B57,'Unified_Risk_Assessment'!$A:$S,19,false),"#N/A"))</f>
        <v>37</v>
      </c>
      <c r="M57" s="84" t="s">
        <f t="shared" si="5"/>
        <v>37</v>
      </c>
    </row>
    <row r="58" customHeight="1" ht="42.0">
      <c r="C58" s="75" t="s">
        <f>IF(B58="","",IFERROR(VLOOKUP(B58,'Unified_Risk_Assessment'!$A:$S,19,false),"#N/A"))</f>
        <v>37</v>
      </c>
      <c r="M58" s="84" t="s">
        <f t="shared" si="5"/>
        <v>37</v>
      </c>
    </row>
    <row r="59" customHeight="1" ht="42.0">
      <c r="C59" s="75" t="s">
        <f>IF(B59="","",IFERROR(VLOOKUP(B59,'Unified_Risk_Assessment'!$A:$S,19,false),"#N/A"))</f>
        <v>37</v>
      </c>
      <c r="M59" s="84" t="s">
        <f t="shared" si="5"/>
        <v>37</v>
      </c>
    </row>
    <row r="60" customHeight="1" ht="42.0">
      <c r="C60" s="75" t="s">
        <f>IF(B60="","",IFERROR(VLOOKUP(B60,'Unified_Risk_Assessment'!$A:$S,19,false),"#N/A"))</f>
        <v>37</v>
      </c>
      <c r="M60" s="84" t="s">
        <f t="shared" si="5"/>
        <v>37</v>
      </c>
    </row>
    <row r="61" customHeight="1" ht="42.0">
      <c r="C61" s="75" t="s">
        <f>IF(B61="","",IFERROR(VLOOKUP(B61,'Unified_Risk_Assessment'!$A:$S,19,false),"#N/A"))</f>
        <v>37</v>
      </c>
      <c r="M61" s="84" t="s">
        <f t="shared" si="5"/>
        <v>37</v>
      </c>
    </row>
    <row r="62" customHeight="1" ht="42.0">
      <c r="C62" s="75" t="s">
        <f>IF(B62="","",IFERROR(VLOOKUP(B62,'Unified_Risk_Assessment'!$A:$S,19,false),"#N/A"))</f>
        <v>37</v>
      </c>
      <c r="M62" s="84" t="s">
        <f t="shared" si="5"/>
        <v>37</v>
      </c>
    </row>
    <row r="63" customHeight="1" ht="42.0">
      <c r="C63" s="75" t="s">
        <f>IF(B63="","",IFERROR(VLOOKUP(B63,'Unified_Risk_Assessment'!$A:$S,19,false),"#N/A"))</f>
        <v>37</v>
      </c>
      <c r="M63" s="84" t="s">
        <f t="shared" si="5"/>
        <v>37</v>
      </c>
    </row>
    <row r="64" customHeight="1" ht="42.0">
      <c r="C64" s="75" t="s">
        <f>IF(B64="","",IFERROR(VLOOKUP(B64,'Unified_Risk_Assessment'!$A:$S,19,false),"#N/A"))</f>
        <v>37</v>
      </c>
      <c r="M64" s="84" t="s">
        <f t="shared" si="5"/>
        <v>37</v>
      </c>
    </row>
    <row r="65" customHeight="1" ht="42.0">
      <c r="C65" s="75" t="s">
        <f>IF(B65="","",IFERROR(VLOOKUP(B65,'Unified_Risk_Assessment'!$A:$S,19,false),"#N/A"))</f>
        <v>37</v>
      </c>
      <c r="M65" s="84" t="s">
        <f t="shared" si="5"/>
        <v>37</v>
      </c>
    </row>
    <row r="66" customHeight="1" ht="42.0">
      <c r="C66" s="75" t="s">
        <f>IF(B66="","",IFERROR(VLOOKUP(B66,'Unified_Risk_Assessment'!$A:$S,19,false),"#N/A"))</f>
        <v>37</v>
      </c>
      <c r="M66" s="84" t="s">
        <f t="shared" si="5"/>
        <v>37</v>
      </c>
    </row>
    <row r="67" customHeight="1" ht="42.0">
      <c r="C67" s="75" t="s">
        <f>IF(B67="","",IFERROR(VLOOKUP(B67,'Unified_Risk_Assessment'!$A:$S,19,false),"#N/A"))</f>
        <v>37</v>
      </c>
      <c r="M67" s="84" t="s">
        <f t="shared" si="5"/>
        <v>37</v>
      </c>
    </row>
    <row r="68" customHeight="1" ht="42.0">
      <c r="C68" s="75" t="s">
        <f>IF(B68="","",IFERROR(VLOOKUP(B68,'Unified_Risk_Assessment'!$A:$S,19,false),"#N/A"))</f>
        <v>37</v>
      </c>
      <c r="M68" s="84" t="s">
        <f t="shared" si="5"/>
        <v>37</v>
      </c>
    </row>
    <row r="69" customHeight="1" ht="42.0">
      <c r="C69" s="75" t="s">
        <f>IF(B69="","",IFERROR(VLOOKUP(B69,'Unified_Risk_Assessment'!$A:$S,19,false),"#N/A"))</f>
        <v>37</v>
      </c>
      <c r="M69" s="84" t="s">
        <f t="shared" si="5"/>
        <v>37</v>
      </c>
    </row>
    <row r="70" customHeight="1" ht="42.0">
      <c r="M70" s="84" t="s">
        <f t="shared" si="5"/>
        <v>37</v>
      </c>
    </row>
    <row r="71" customHeight="1" ht="42.0">
      <c r="M71" s="84" t="s">
        <f t="shared" si="5"/>
        <v>37</v>
      </c>
    </row>
    <row r="72" customHeight="1" ht="42.0">
      <c r="M72" s="84" t="s">
        <f t="shared" si="5"/>
        <v>37</v>
      </c>
    </row>
    <row r="73" customHeight="1" ht="42.0">
      <c r="M73" s="84" t="s">
        <f t="shared" si="5"/>
        <v>37</v>
      </c>
    </row>
    <row r="74" customHeight="1" ht="42.0">
      <c r="M74" s="84" t="s">
        <f t="shared" si="5"/>
        <v>37</v>
      </c>
    </row>
    <row r="75" customHeight="1" ht="42.0">
      <c r="M75" s="84" t="s">
        <f t="shared" si="5"/>
        <v>37</v>
      </c>
    </row>
    <row r="76" customHeight="1" ht="42.0">
      <c r="M76" s="84" t="s">
        <f t="shared" si="5"/>
        <v>37</v>
      </c>
    </row>
    <row r="77" customHeight="1" ht="42.0">
      <c r="M77" s="84" t="s">
        <f t="shared" si="5"/>
        <v>37</v>
      </c>
    </row>
    <row r="78" customHeight="1" ht="42.0">
      <c r="M78" s="84" t="s">
        <f t="shared" si="5"/>
        <v>37</v>
      </c>
    </row>
    <row r="79" customHeight="1" ht="42.0">
      <c r="M79" s="84" t="s">
        <f t="shared" si="5"/>
        <v>37</v>
      </c>
    </row>
    <row r="80" customHeight="1" ht="42.0">
      <c r="M80" s="84" t="s">
        <f t="shared" si="5"/>
        <v>37</v>
      </c>
    </row>
    <row r="81" customHeight="1" ht="42.0">
      <c r="M81" s="84" t="s">
        <f t="shared" si="5"/>
        <v>37</v>
      </c>
    </row>
    <row r="82" customHeight="1" ht="42.0">
      <c r="M82" s="84" t="s">
        <f t="shared" si="5"/>
        <v>37</v>
      </c>
    </row>
    <row r="83" customHeight="1" ht="42.0">
      <c r="M83" s="84" t="s">
        <f t="shared" si="5"/>
        <v>37</v>
      </c>
    </row>
    <row r="84" customHeight="1" ht="42.0">
      <c r="M84" s="84" t="s">
        <f t="shared" si="5"/>
        <v>37</v>
      </c>
    </row>
  </sheetData>
  <legacyDrawing r:id="rId2"/>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AE161"/>
  <sheetViews>
    <sheetView workbookViewId="0"/>
  </sheetViews>
  <sheetFormatPr defaultRowHeight="75.0" customHeight="1"/>
  <cols>
    <col min="1" max="1" style="76" width="17.48"/>
    <col min="2" max="2" style="76" width="10.86"/>
    <col min="3" max="3" style="75" width="13.11"/>
    <col min="4" max="4" style="74" width="12.85"/>
    <col min="5" max="5" style="74" width="10.86"/>
    <col min="6" max="6" style="83" width="10.86"/>
    <col min="7" max="7" style="74" width="10.86"/>
    <col min="8" max="8" style="75" width="12.18"/>
    <col min="9" max="9" style="75" width="10.46"/>
    <col min="10" max="10" style="75" width="12.18"/>
    <col min="11" max="11" style="75" width="11.92"/>
    <col min="12" max="12" style="75" width="10.86"/>
    <col min="13" max="13" style="43" width="13.11"/>
    <col min="14" max="14" hidden="1" style="74" width="0.0"/>
    <col min="15" max="15" style="76" width="19.6"/>
    <col min="16" max="16" style="83" width="10.86"/>
    <col min="17" max="20" style="97" width="12.18"/>
    <col min="21" max="2048" style="76" width="10.86"/>
  </cols>
  <sheetData>
    <row r="1" customHeight="1" ht="75.0" customFormat="1" s="102">
      <c r="A1" s="98" t="s">
        <v>108</v>
      </c>
      <c r="B1" s="98" t="s">
        <v>109</v>
      </c>
      <c r="C1" s="89" t="s">
        <v>110</v>
      </c>
      <c r="D1" s="90" t="s">
        <v>111</v>
      </c>
      <c r="E1" s="90" t="s">
        <v>112</v>
      </c>
      <c r="F1" s="88" t="s">
        <v>113</v>
      </c>
      <c r="G1" s="90" t="s">
        <v>114</v>
      </c>
      <c r="H1" s="89" t="s">
        <v>115</v>
      </c>
      <c r="I1" s="89" t="s">
        <v>116</v>
      </c>
      <c r="J1" s="89" t="s">
        <v>117</v>
      </c>
      <c r="K1" s="89" t="s">
        <v>118</v>
      </c>
      <c r="L1" s="89" t="s">
        <v>119</v>
      </c>
      <c r="M1" s="78" t="s">
        <v>120</v>
      </c>
      <c r="N1" s="99" t="s">
        <v>121</v>
      </c>
      <c r="O1" s="98" t="s">
        <v>122</v>
      </c>
      <c r="P1" s="100" t="s">
        <v>123</v>
      </c>
      <c r="Q1" s="101"/>
      <c r="R1" s="101"/>
      <c r="S1" s="101"/>
      <c r="T1" s="101"/>
      <c r="AA1" s="103" t="s">
        <v>124</v>
      </c>
      <c r="AB1" s="103" t="s">
        <v>125</v>
      </c>
      <c r="AC1" s="103" t="s">
        <v>126</v>
      </c>
      <c r="AD1" s="102" t="s">
        <v>127</v>
      </c>
    </row>
    <row r="2" customHeight="1" ht="75.0">
      <c r="A2" s="76" t="s">
        <v>128</v>
      </c>
      <c r="B2" s="76" t="s">
        <v>32</v>
      </c>
      <c r="C2" s="75">
        <f>IF($O2="Use Investment EAL",$AC2-MIN($AC2*0.9,SUMIFS('Investment_Prioritization'!$E:$E,'Investment_Prioritization'!$B:$B,$B2)),$AC2)</f>
        <v>7485840.0</v>
      </c>
      <c r="D2" s="74">
        <v>1200000.0</v>
      </c>
      <c r="E2" s="74">
        <v>24000.0</v>
      </c>
      <c r="F2" s="83">
        <v>12.0</v>
      </c>
      <c r="G2" s="74">
        <v>18000.0</v>
      </c>
      <c r="H2" s="75">
        <f t="shared" ref="H2:H31" si="1">C2</f>
        <v>7485840.0</v>
      </c>
      <c r="I2" s="75">
        <f t="shared" ref="I2:I31" si="2">IF(OR(C2="",D2="",E2="",F2=""),"",MAX(0,MIN(C2-E2,D2)*(1-F2/100)))</f>
        <v>1056000.0</v>
      </c>
      <c r="J2" s="75">
        <f t="shared" ref="J2:J31" si="3">IF(C2="","",MAX(0,C2-I2))</f>
        <v>6429840.0</v>
      </c>
      <c r="K2" s="75">
        <f t="shared" ref="K2:K31" si="4">IF(OR(J2="",G2=""),"",J2+G2)</f>
        <v>6447840.0</v>
      </c>
      <c r="L2" s="75">
        <f t="shared" ref="L2:L31" si="5">IF(OR(C2="",K2=""),"",C2-K2)</f>
        <v>1038000.0</v>
      </c>
      <c r="M2" s="104">
        <f t="shared" ref="M2:M38" si="6">IF(OR($G2="",$G2=0),"",$L2/$G2)</f>
        <v>57.6666666666667</v>
      </c>
      <c r="N2" s="74">
        <f>IF(OR('Unified_Risk_Assessment'!S2="",SUM('Unified_Risk_Assessment'!$S$2:$S$6)=0),"",('Unified_Risk_Assessment'!S2/SUM('Unified_Risk_Assessment'!$S$2:$S$6))*'Loss_Exceedance_Probability'!$N$2)</f>
        <v>1.77022523791985E7</v>
      </c>
      <c r="O2" s="76" t="s">
        <v>129</v>
      </c>
      <c r="P2" s="105" t="s">
        <v>130</v>
      </c>
      <c r="Q2" s="106">
        <v>2.0</v>
      </c>
      <c r="R2" s="106"/>
      <c r="S2" s="106"/>
      <c r="T2" s="106"/>
      <c r="AA2" s="76">
        <f>IF($O2="Use Investment EAL",_xlfn.XLOOKUP($B2,'Investment_Prioritization'!$B:$B,'Investment_Prioritization'!$D:$D,$C2,0),$C2)</f>
        <v>1.0E7</v>
      </c>
      <c r="AB2" s="76" t="s">
        <f>IF($O2="Use Investment EAL",IF(COUNTIF('Investment_Prioritization'!$B:$B,$B2)&gt;0,"Investment","Baseline"),"Baseline")</f>
        <v>131</v>
      </c>
      <c r="AC2" s="76">
        <f>IF(B2="","",IFERROR(VLOOKUP(B2,'Unified_Risk_Assessment'!$A:$S,19,false),"#N/A"))</f>
        <v>7.48583999999999E7</v>
      </c>
      <c r="AD2" s="76" t="s">
        <v>132</v>
      </c>
    </row>
    <row r="3" customHeight="1" ht="75.0">
      <c r="A3" s="76" t="s">
        <v>128</v>
      </c>
      <c r="B3" s="76" t="s">
        <v>33</v>
      </c>
      <c r="C3" s="75">
        <f>IF($O3="Use Investment EAL",$AC3-MIN($AC3*0.9,SUMIFS('Investment_Prioritization'!$E:$E,'Investment_Prioritization'!$B:$B,$B3)),$AC3)</f>
        <v>6.7535126980173E7</v>
      </c>
      <c r="D3" s="74">
        <v>2000000.0</v>
      </c>
      <c r="E3" s="74">
        <v>12000.0</v>
      </c>
      <c r="F3" s="83">
        <v>5.0</v>
      </c>
      <c r="G3" s="74">
        <v>16500.0</v>
      </c>
      <c r="H3" s="75">
        <f t="shared" si="1"/>
        <v>6.7535126980173E7</v>
      </c>
      <c r="I3" s="75">
        <f t="shared" si="2"/>
        <v>1900000.0</v>
      </c>
      <c r="J3" s="75">
        <f t="shared" si="3"/>
        <v>6.5635126980173E7</v>
      </c>
      <c r="K3" s="75">
        <f t="shared" si="4"/>
        <v>6.5651626980173E7</v>
      </c>
      <c r="L3" s="75">
        <f t="shared" si="5"/>
        <v>1883500.0</v>
      </c>
      <c r="M3" s="104">
        <f t="shared" si="6"/>
        <v>114.151515151515</v>
      </c>
      <c r="N3" s="74">
        <f>IF(OR('Unified_Risk_Assessment'!S3="",SUM('Unified_Risk_Assessment'!$S$2:$S$6)=0),"",('Unified_Risk_Assessment'!S3/SUM('Unified_Risk_Assessment'!$S$2:$S$6))*'Loss_Exceedance_Probability'!$N$2)</f>
        <v>1.59704704116604E8</v>
      </c>
      <c r="O3" s="76" t="s">
        <v>129</v>
      </c>
      <c r="P3" s="105" t="s">
        <v>133</v>
      </c>
      <c r="Q3" s="107" t="s">
        <v>134</v>
      </c>
      <c r="R3" s="107" t="s">
        <v>135</v>
      </c>
      <c r="S3" s="107" t="s">
        <v>136</v>
      </c>
      <c r="T3" s="107" t="s">
        <v>137</v>
      </c>
      <c r="AA3" s="76">
        <f>IF($O3="Use Investment EAL",_xlfn.XLOOKUP($B3,'Investment_Prioritization'!$B:$B,'Investment_Prioritization'!$D:$D,$C3,0),$C3)</f>
        <v>500000.0</v>
      </c>
      <c r="AB3" s="76" t="s">
        <f>IF($O3="Use Investment EAL",IF(COUNTIF('Investment_Prioritization'!$B:$B,$B3)&gt;0,"Investment","Baseline"),"Baseline")</f>
        <v>131</v>
      </c>
      <c r="AC3" s="76">
        <f>IF(B3="","",IFERROR(VLOOKUP(B3,'Unified_Risk_Assessment'!$A:$S,19,false),"#N/A"))</f>
        <v>6.75351269801728E8</v>
      </c>
      <c r="AD3" s="76" t="s">
        <v>138</v>
      </c>
      <c r="AE3" s="76" t="s">
        <f>IF(AE2="","",IFERROR(VLOOKUP(AE2,'Loss_Exceedance_Probability'!$A:$Z,6,false),""))</f>
        <v>37</v>
      </c>
    </row>
    <row r="4" customHeight="1" ht="75.0">
      <c r="C4" s="75" t="e">
        <f>IF($O4="Use Investment EAL",$AC4-MIN($AC4*0.9,SUMIFS('Investment_Prioritization'!$E:$E,'Investment_Prioritization'!$B:$B,$B4)),$AC4)</f>
        <v>#VALUE!</v>
      </c>
      <c r="H4" s="75" t="e">
        <f t="shared" si="1"/>
        <v>#VALUE!</v>
      </c>
      <c r="I4" s="75" t="e">
        <f t="shared" si="2"/>
        <v>#VALUE!</v>
      </c>
      <c r="J4" s="75" t="e">
        <f t="shared" si="3"/>
        <v>#VALUE!</v>
      </c>
      <c r="K4" s="75" t="e">
        <f t="shared" si="4"/>
        <v>#VALUE!</v>
      </c>
      <c r="L4" s="75" t="e">
        <f t="shared" si="5"/>
        <v>#VALUE!</v>
      </c>
      <c r="M4" s="104" t="s">
        <f t="shared" si="6"/>
        <v>37</v>
      </c>
      <c r="N4" s="74">
        <f>IF(OR('Unified_Risk_Assessment'!S4="",SUM('Unified_Risk_Assessment'!$S$2:$S$6)=0),"",('Unified_Risk_Assessment'!S4/SUM('Unified_Risk_Assessment'!$S$2:$S$6))*'Loss_Exceedance_Probability'!$N$2)</f>
        <v>1.14582936276421E7</v>
      </c>
      <c r="O4" s="76" t="s">
        <v>129</v>
      </c>
      <c r="P4" s="108">
        <v>0.0</v>
      </c>
      <c r="Q4" s="104">
        <f>IF(OR(Q2="",INDIRECT("C"&amp;Q2)=""),"",MAX(0,MIN(INDIRECT("C"&amp;Q2)-P4,INDIRECT("D"&amp;Q2))*(1-INDIRECT("F"&amp;Q2)/100)))</f>
        <v>1056000.0</v>
      </c>
      <c r="R4" s="104">
        <f>IF(OR(Q2="",INDIRECT("C"&amp;Q2)=""),"",MAX(0,INDIRECT("C"&amp;Q2)-Q4))</f>
        <v>6429840.0</v>
      </c>
      <c r="S4" s="104">
        <f t="shared" ref="S4:S13" si="14">IF(OR($Q$2="",NOT(ISNUMBER($Q$2))),"",IFERROR(VALUE(INDIRECT("'Insurance_Analysis'!G"&amp;INT($Q$2))),0)+R4)</f>
        <v>6447840.0</v>
      </c>
      <c r="T4" s="104">
        <f>IF(OR(Q2="",INDIRECT("C"&amp;Q2)=""),"",INDIRECT("C"&amp;Q2)-S4)</f>
        <v>1038000.0</v>
      </c>
      <c r="AA4" s="76" t="e">
        <f>IF($O4="Use Investment EAL",_xlfn.XLOOKUP($B4,'Investment_Prioritization'!$B:$B,'Investment_Prioritization'!$D:$D,$C4,0),$C4)</f>
        <v>#VALUE!</v>
      </c>
      <c r="AB4" s="76" t="s">
        <f>IF($O4="Use Investment EAL",IF(COUNTIF('Investment_Prioritization'!$B:$B,$B4)&gt;0,"Investment","Baseline"),"Baseline")</f>
        <v>139</v>
      </c>
      <c r="AC4" s="76" t="s">
        <f>IF(B4="","",IFERROR(VLOOKUP(B4,'Unified_Risk_Assessment'!$A:$S,19,false),"#N/A"))</f>
        <v>37</v>
      </c>
    </row>
    <row r="5" customHeight="1" ht="75.0">
      <c r="C5" s="75" t="s">
        <f>IF($O5="Use Investment EAL",$AC5-MIN($AC5*0.9,SUMIFS('Investment_Prioritization'!$E:$E,'Investment_Prioritization'!$B:$B,$B5)),$AC5)</f>
        <v>37</v>
      </c>
      <c r="H5" s="75" t="s">
        <f t="shared" si="1"/>
        <v>37</v>
      </c>
      <c r="I5" s="75" t="s">
        <f t="shared" si="2"/>
        <v>37</v>
      </c>
      <c r="J5" s="75" t="s">
        <f t="shared" si="3"/>
        <v>37</v>
      </c>
      <c r="K5" s="75" t="s">
        <f t="shared" si="4"/>
        <v>37</v>
      </c>
      <c r="L5" s="75" t="s">
        <f t="shared" si="5"/>
        <v>37</v>
      </c>
      <c r="M5" s="104" t="s">
        <f t="shared" si="6"/>
        <v>37</v>
      </c>
      <c r="N5" s="74">
        <f>IF(OR('Unified_Risk_Assessment'!S5="",SUM('Unified_Risk_Assessment'!$S$2:$S$6)=0),"",('Unified_Risk_Assessment'!S5/SUM('Unified_Risk_Assessment'!$S$2:$S$6))*'Loss_Exceedance_Probability'!$N$2)</f>
        <v>2.08123559826599E7</v>
      </c>
      <c r="O5" s="76" t="s">
        <v>140</v>
      </c>
      <c r="P5" s="108">
        <v>100000.0</v>
      </c>
      <c r="Q5" s="104">
        <f>IF(OR(Q2="",INDIRECT("C"&amp;Q2)=""),"",MAX(0,MIN(INDIRECT("C"&amp;Q2)-P5,INDIRECT("D"&amp;Q2))*(1-INDIRECT("F"&amp;Q2)/100)))</f>
        <v>1056000.0</v>
      </c>
      <c r="R5" s="104">
        <f>IF(OR(Q2="",INDIRECT("C"&amp;Q2)=""),"",MAX(0,INDIRECT("C"&amp;Q2)-Q5))</f>
        <v>6429840.0</v>
      </c>
      <c r="S5" s="104">
        <f t="shared" si="14"/>
        <v>6447840.0</v>
      </c>
      <c r="T5" s="104">
        <f>IF(OR(Q2="",INDIRECT("C"&amp;Q2)=""),"",INDIRECT("C"&amp;Q2)-S5)</f>
        <v>1038000.0</v>
      </c>
      <c r="AA5" s="76" t="s">
        <f>IF($O5="Use Investment EAL",_xlfn.XLOOKUP($B5,'Investment_Prioritization'!$B:$B,'Investment_Prioritization'!$D:$D,$C5,0),$C5)</f>
        <v>37</v>
      </c>
      <c r="AB5" s="76" t="s">
        <f>IF($O5="Use Investment EAL",IF(COUNTIF('Investment_Prioritization'!$B:$B,$B5)&gt;0,"Investment","Baseline"),"Baseline")</f>
        <v>139</v>
      </c>
      <c r="AC5" s="76" t="s">
        <f>IF(B5="","",IFERROR(VLOOKUP(B5,'Unified_Risk_Assessment'!$A:$S,19,false),"#N/A"))</f>
        <v>37</v>
      </c>
    </row>
    <row r="6" customHeight="1" ht="75.0">
      <c r="C6" s="75" t="e">
        <f>IF($O6="Use Investment EAL",$AC6-MIN($AC6*0.9,SUMIFS('Investment_Prioritization'!$E:$E,'Investment_Prioritization'!$B:$B,$B6)),$AC6)</f>
        <v>#VALUE!</v>
      </c>
      <c r="H6" s="75" t="e">
        <f t="shared" si="1"/>
        <v>#VALUE!</v>
      </c>
      <c r="I6" s="75" t="e">
        <f t="shared" si="2"/>
        <v>#VALUE!</v>
      </c>
      <c r="J6" s="75" t="e">
        <f t="shared" si="3"/>
        <v>#VALUE!</v>
      </c>
      <c r="K6" s="75" t="e">
        <f t="shared" si="4"/>
        <v>#VALUE!</v>
      </c>
      <c r="L6" s="75" t="e">
        <f t="shared" si="5"/>
        <v>#VALUE!</v>
      </c>
      <c r="M6" s="104" t="s">
        <f t="shared" si="6"/>
        <v>37</v>
      </c>
      <c r="N6" s="74">
        <f>IF(OR('Unified_Risk_Assessment'!S6="",SUM('Unified_Risk_Assessment'!$S$2:$S$6)=0),"",('Unified_Risk_Assessment'!S6/SUM('Unified_Risk_Assessment'!$S$2:$S$6))*'Loss_Exceedance_Probability'!$N$2)</f>
        <v>3.44028376024359E7</v>
      </c>
      <c r="O6" s="76" t="s">
        <v>129</v>
      </c>
      <c r="P6" s="108">
        <v>250000.0</v>
      </c>
      <c r="Q6" s="104">
        <f>IF(OR(Q2="",INDIRECT("C"&amp;Q2)=""),"",MAX(0,MIN(INDIRECT("C"&amp;Q2)-P6,INDIRECT("D"&amp;Q2))*(1-INDIRECT("F"&amp;Q2)/100)))</f>
        <v>1056000.0</v>
      </c>
      <c r="R6" s="104">
        <f>IF(OR(Q2="",INDIRECT("C"&amp;Q2)=""),"",MAX(0,INDIRECT("C"&amp;Q2)-Q6))</f>
        <v>6429840.0</v>
      </c>
      <c r="S6" s="104">
        <f t="shared" si="14"/>
        <v>6447840.0</v>
      </c>
      <c r="T6" s="104">
        <f>IF(OR(Q2="",INDIRECT("C"&amp;Q2)=""),"",INDIRECT("C"&amp;Q2)-S6)</f>
        <v>1038000.0</v>
      </c>
      <c r="AA6" s="76" t="e">
        <f>IF($O6="Use Investment EAL",_xlfn.XLOOKUP($B6,'Investment_Prioritization'!$B:$B,'Investment_Prioritization'!$D:$D,$C6,0),$C6)</f>
        <v>#VALUE!</v>
      </c>
      <c r="AB6" s="76" t="s">
        <f>IF($O6="Use Investment EAL",IF(COUNTIF('Investment_Prioritization'!$B:$B,$B6)&gt;0,"Investment","Baseline"),"Baseline")</f>
        <v>139</v>
      </c>
      <c r="AC6" s="76" t="s">
        <f>IF(B6="","",IFERROR(VLOOKUP(B6,'Unified_Risk_Assessment'!$A:$S,19,false),"#N/A"))</f>
        <v>37</v>
      </c>
    </row>
    <row r="7" customHeight="1" ht="75.0">
      <c r="C7" s="75" t="s">
        <f>IF($O7="Use Investment EAL",$AC7-MIN($AC7*0.9,SUMIFS('Investment_Prioritization'!$E:$E,'Investment_Prioritization'!$B:$B,$B7)),$AC7)</f>
        <v>37</v>
      </c>
      <c r="H7" s="75" t="s">
        <f t="shared" si="1"/>
        <v>37</v>
      </c>
      <c r="I7" s="75" t="s">
        <f t="shared" si="2"/>
        <v>37</v>
      </c>
      <c r="J7" s="75" t="s">
        <f t="shared" si="3"/>
        <v>37</v>
      </c>
      <c r="K7" s="75" t="s">
        <f t="shared" si="4"/>
        <v>37</v>
      </c>
      <c r="L7" s="75" t="s">
        <f t="shared" si="5"/>
        <v>37</v>
      </c>
      <c r="M7" s="104" t="s">
        <f t="shared" si="6"/>
        <v>37</v>
      </c>
      <c r="N7" s="74">
        <f>IF(OR('Unified_Risk_Assessment'!S7="",SUM('Unified_Risk_Assessment'!$S$2:$S$6)=0),"",('Unified_Risk_Assessment'!S7/SUM('Unified_Risk_Assessment'!$S$2:$S$6))*'Loss_Exceedance_Probability'!$N$2)</f>
        <v>993.201297284393</v>
      </c>
      <c r="O7" s="76" t="s">
        <v>140</v>
      </c>
      <c r="P7" s="108">
        <v>500000.0</v>
      </c>
      <c r="Q7" s="104">
        <f>IF(OR(Q2="",INDIRECT("C"&amp;Q2)=""),"",MAX(0,MIN(INDIRECT("C"&amp;Q2)-P7,INDIRECT("D"&amp;Q2))*(1-INDIRECT("F"&amp;Q2)/100)))</f>
        <v>1056000.0</v>
      </c>
      <c r="R7" s="104">
        <f>IF(OR(Q2="",INDIRECT("C"&amp;Q2)=""),"",MAX(0,INDIRECT("C"&amp;Q2)-Q7))</f>
        <v>6429840.0</v>
      </c>
      <c r="S7" s="104">
        <f t="shared" si="14"/>
        <v>6447840.0</v>
      </c>
      <c r="T7" s="104">
        <f>IF(OR(Q2="",INDIRECT("C"&amp;Q2)=""),"",INDIRECT("C"&amp;Q2)-S7)</f>
        <v>1038000.0</v>
      </c>
      <c r="AA7" s="76" t="s">
        <f>IF($O7="Use Investment EAL",_xlfn.XLOOKUP($B7,'Investment_Prioritization'!$B:$B,'Investment_Prioritization'!$D:$D,$C7,0),$C7)</f>
        <v>37</v>
      </c>
      <c r="AB7" s="76" t="s">
        <f>IF($O7="Use Investment EAL",IF(COUNTIF('Investment_Prioritization'!$B:$B,$B7)&gt;0,"Investment","Baseline"),"Baseline")</f>
        <v>139</v>
      </c>
      <c r="AC7" s="76" t="s">
        <f>IF(B7="","",IFERROR(VLOOKUP(B7,'Unified_Risk_Assessment'!$A:$S,19,false),"#N/A"))</f>
        <v>37</v>
      </c>
    </row>
    <row r="8" customHeight="1" ht="75.0">
      <c r="C8" s="75" t="e">
        <f>IF($O8="Use Investment EAL",$AC8-MIN($AC8*0.9,SUMIFS('Investment_Prioritization'!$E:$E,'Investment_Prioritization'!$B:$B,$B8)),$AC8)</f>
        <v>#VALUE!</v>
      </c>
      <c r="H8" s="75" t="e">
        <f t="shared" si="1"/>
        <v>#VALUE!</v>
      </c>
      <c r="I8" s="75" t="e">
        <f t="shared" si="2"/>
        <v>#VALUE!</v>
      </c>
      <c r="J8" s="75" t="e">
        <f t="shared" si="3"/>
        <v>#VALUE!</v>
      </c>
      <c r="K8" s="75" t="e">
        <f t="shared" si="4"/>
        <v>#VALUE!</v>
      </c>
      <c r="L8" s="75" t="e">
        <f t="shared" si="5"/>
        <v>#VALUE!</v>
      </c>
      <c r="M8" s="104" t="s">
        <f t="shared" si="6"/>
        <v>37</v>
      </c>
      <c r="N8" s="74" t="s">
        <f>IF(OR('Unified_Risk_Assessment'!S8="",SUM('Unified_Risk_Assessment'!$S$2:$S$6)=0),"",('Unified_Risk_Assessment'!S8/SUM('Unified_Risk_Assessment'!$S$2:$S$6))*'Loss_Exceedance_Probability'!$N$2)</f>
        <v>37</v>
      </c>
      <c r="O8" s="76" t="s">
        <v>129</v>
      </c>
      <c r="P8" s="108">
        <v>1000000.0</v>
      </c>
      <c r="Q8" s="104">
        <f>IF(OR(Q2="",INDIRECT("C"&amp;Q2)=""),"",MAX(0,MIN(INDIRECT("C"&amp;Q2)-P8,INDIRECT("D"&amp;Q2))*(1-INDIRECT("F"&amp;Q2)/100)))</f>
        <v>1056000.0</v>
      </c>
      <c r="R8" s="104">
        <f>IF(OR(Q2="",INDIRECT("C"&amp;Q2)=""),"",MAX(0,INDIRECT("C"&amp;Q2)-Q8))</f>
        <v>6429840.0</v>
      </c>
      <c r="S8" s="104">
        <f t="shared" si="14"/>
        <v>6447840.0</v>
      </c>
      <c r="T8" s="104">
        <f>IF(OR(Q2="",INDIRECT("C"&amp;Q2)=""),"",INDIRECT("C"&amp;Q2)-S8)</f>
        <v>1038000.0</v>
      </c>
      <c r="AA8" s="76" t="e">
        <f>IF($O8="Use Investment EAL",_xlfn.XLOOKUP($B8,'Investment_Prioritization'!$B:$B,'Investment_Prioritization'!$D:$D,$C8,0),$C8)</f>
        <v>#VALUE!</v>
      </c>
      <c r="AB8" s="76" t="s">
        <f>IF($O8="Use Investment EAL",IF(COUNTIF('Investment_Prioritization'!$B:$B,$B8)&gt;0,"Investment","Baseline"),"Baseline")</f>
        <v>139</v>
      </c>
      <c r="AC8" s="76" t="s">
        <f>IF(B8="","",IFERROR(VLOOKUP(B8,'Unified_Risk_Assessment'!$A:$S,19,false),"#N/A"))</f>
        <v>37</v>
      </c>
    </row>
    <row r="9" customHeight="1" ht="75.0">
      <c r="C9" s="75" t="s">
        <f>IF($O9="Use Investment EAL",$AC9-MIN($AC9*0.9,SUMIFS('Investment_Prioritization'!$E:$E,'Investment_Prioritization'!$B:$B,$B9)),$AC9)</f>
        <v>37</v>
      </c>
      <c r="H9" s="75" t="s">
        <f t="shared" si="1"/>
        <v>37</v>
      </c>
      <c r="I9" s="75" t="s">
        <f t="shared" si="2"/>
        <v>37</v>
      </c>
      <c r="J9" s="75" t="s">
        <f t="shared" si="3"/>
        <v>37</v>
      </c>
      <c r="K9" s="75" t="s">
        <f t="shared" si="4"/>
        <v>37</v>
      </c>
      <c r="L9" s="75" t="s">
        <f t="shared" si="5"/>
        <v>37</v>
      </c>
      <c r="M9" s="104" t="s">
        <f t="shared" si="6"/>
        <v>37</v>
      </c>
      <c r="N9" s="74" t="s">
        <f>IF(OR('Unified_Risk_Assessment'!S9="",SUM('Unified_Risk_Assessment'!$S$2:$S$6)=0),"",('Unified_Risk_Assessment'!S9/SUM('Unified_Risk_Assessment'!$S$2:$S$6))*'Loss_Exceedance_Probability'!$N$2)</f>
        <v>37</v>
      </c>
      <c r="O9" s="76" t="s">
        <v>140</v>
      </c>
      <c r="P9" s="108">
        <v>2000000.0</v>
      </c>
      <c r="Q9" s="104">
        <f>IF(OR(Q2="",INDIRECT("C"&amp;Q2)=""),"",MAX(0,MIN(INDIRECT("C"&amp;Q2)-P9,INDIRECT("D"&amp;Q2))*(1-INDIRECT("F"&amp;Q2)/100)))</f>
        <v>1056000.0</v>
      </c>
      <c r="R9" s="104">
        <f>IF(OR(Q2="",INDIRECT("C"&amp;Q2)=""),"",MAX(0,INDIRECT("C"&amp;Q2)-Q9))</f>
        <v>6429840.0</v>
      </c>
      <c r="S9" s="104">
        <f t="shared" si="14"/>
        <v>6447840.0</v>
      </c>
      <c r="T9" s="104">
        <f>IF(OR(Q2="",INDIRECT("C"&amp;Q2)=""),"",INDIRECT("C"&amp;Q2)-S9)</f>
        <v>1038000.0</v>
      </c>
      <c r="AA9" s="76" t="s">
        <f>IF($O9="Use Investment EAL",_xlfn.XLOOKUP($B9,'Investment_Prioritization'!$B:$B,'Investment_Prioritization'!$D:$D,$C9,0),$C9)</f>
        <v>37</v>
      </c>
      <c r="AB9" s="76" t="s">
        <f>IF($O9="Use Investment EAL",IF(COUNTIF('Investment_Prioritization'!$B:$B,$B9)&gt;0,"Investment","Baseline"),"Baseline")</f>
        <v>139</v>
      </c>
      <c r="AC9" s="76" t="s">
        <f>IF(B9="","",IFERROR(VLOOKUP(B9,'Unified_Risk_Assessment'!$A:$S,19,false),"#N/A"))</f>
        <v>37</v>
      </c>
    </row>
    <row r="10" customHeight="1" ht="75.0">
      <c r="C10" s="75" t="e">
        <f>IF($O10="Use Investment EAL",$AC10-MIN($AC10*0.9,SUMIFS('Investment_Prioritization'!$E:$E,'Investment_Prioritization'!$B:$B,$B10)),$AC10)</f>
        <v>#VALUE!</v>
      </c>
      <c r="H10" s="75" t="e">
        <f t="shared" si="1"/>
        <v>#VALUE!</v>
      </c>
      <c r="I10" s="75" t="e">
        <f t="shared" si="2"/>
        <v>#VALUE!</v>
      </c>
      <c r="J10" s="75" t="e">
        <f t="shared" si="3"/>
        <v>#VALUE!</v>
      </c>
      <c r="K10" s="75" t="e">
        <f t="shared" si="4"/>
        <v>#VALUE!</v>
      </c>
      <c r="L10" s="75" t="e">
        <f t="shared" si="5"/>
        <v>#VALUE!</v>
      </c>
      <c r="M10" s="104" t="s">
        <f t="shared" si="6"/>
        <v>37</v>
      </c>
      <c r="N10" s="74" t="s">
        <f>IF(OR('Unified_Risk_Assessment'!S10="",SUM('Unified_Risk_Assessment'!$S$2:$S$6)=0),"",('Unified_Risk_Assessment'!S10/SUM('Unified_Risk_Assessment'!$S$2:$S$6))*'Loss_Exceedance_Probability'!$N$2)</f>
        <v>37</v>
      </c>
      <c r="O10" s="76" t="s">
        <v>129</v>
      </c>
      <c r="P10" s="108">
        <v>5000000.0</v>
      </c>
      <c r="Q10" s="109">
        <f>IF(OR(Q2="",INDIRECT("C"&amp;Q2)=""),"",MAX(0,MIN(INDIRECT("C"&amp;Q2)-P10,INDIRECT("D"&amp;Q2))*(1-INDIRECT("F"&amp;Q2)/100)))</f>
        <v>1056000.0</v>
      </c>
      <c r="R10" s="109">
        <f>IF(OR(Q2="",INDIRECT("C"&amp;Q2)=""),"",MAX(0,INDIRECT("C"&amp;Q2)-Q10))</f>
        <v>6429840.0</v>
      </c>
      <c r="S10" s="109">
        <f t="shared" si="14"/>
        <v>6447840.0</v>
      </c>
      <c r="T10" s="109">
        <f>IF(OR(Q2="",INDIRECT("C"&amp;Q2)=""),"",INDIRECT("C"&amp;Q2)-S10)</f>
        <v>1038000.0</v>
      </c>
      <c r="AA10" s="76" t="e">
        <f>IF($O10="Use Investment EAL",_xlfn.XLOOKUP($B10,'Investment_Prioritization'!$B:$B,'Investment_Prioritization'!$D:$D,$C10,0),$C10)</f>
        <v>#VALUE!</v>
      </c>
      <c r="AB10" s="76" t="s">
        <f>IF($O10="Use Investment EAL",IF(COUNTIF('Investment_Prioritization'!$B:$B,$B10)&gt;0,"Investment","Baseline"),"Baseline")</f>
        <v>139</v>
      </c>
      <c r="AC10" s="76" t="s">
        <f>IF(B10="","",IFERROR(VLOOKUP(B10,'Unified_Risk_Assessment'!$A:$S,19,false),"#N/A"))</f>
        <v>37</v>
      </c>
    </row>
    <row r="11" customHeight="1" ht="75.0">
      <c r="C11" s="75" t="s">
        <f>IF($O11="Use Investment EAL",$AC11-MIN($AC11*0.9,SUMIFS('Investment_Prioritization'!$E:$E,'Investment_Prioritization'!$B:$B,$B11)),$AC11)</f>
        <v>37</v>
      </c>
      <c r="H11" s="75" t="s">
        <f t="shared" si="1"/>
        <v>37</v>
      </c>
      <c r="I11" s="75" t="s">
        <f t="shared" si="2"/>
        <v>37</v>
      </c>
      <c r="J11" s="75" t="s">
        <f t="shared" si="3"/>
        <v>37</v>
      </c>
      <c r="K11" s="75" t="s">
        <f t="shared" si="4"/>
        <v>37</v>
      </c>
      <c r="L11" s="75" t="s">
        <f t="shared" si="5"/>
        <v>37</v>
      </c>
      <c r="M11" s="104" t="s">
        <f t="shared" si="6"/>
        <v>37</v>
      </c>
      <c r="N11" s="74" t="s">
        <f>IF(OR('Unified_Risk_Assessment'!S11="",SUM('Unified_Risk_Assessment'!$S$2:$S$6)=0),"",('Unified_Risk_Assessment'!S11/SUM('Unified_Risk_Assessment'!$S$2:$S$6))*'Loss_Exceedance_Probability'!$N$2)</f>
        <v>37</v>
      </c>
      <c r="O11" s="76" t="s">
        <v>140</v>
      </c>
      <c r="P11" s="108">
        <v>1.0E7</v>
      </c>
      <c r="Q11" s="109">
        <f>IF(OR(Q2="",INDIRECT("C"&amp;Q2)=""),"",MAX(0,MIN(INDIRECT("C"&amp;Q2)-P11,INDIRECT("D"&amp;Q2))*(1-INDIRECT("F"&amp;Q2)/100)))</f>
        <v>0.0</v>
      </c>
      <c r="R11" s="109">
        <f>IF(OR(Q2="",INDIRECT("C"&amp;Q2)=""),"",MAX(0,INDIRECT("C"&amp;Q2)-Q11))</f>
        <v>7485840.0</v>
      </c>
      <c r="S11" s="109">
        <f t="shared" si="14"/>
        <v>7503840.0</v>
      </c>
      <c r="T11" s="109">
        <f>IF(OR(Q2="",INDIRECT("C"&amp;Q2)=""),"",INDIRECT("C"&amp;Q2)-S11)</f>
        <v>-18000.0</v>
      </c>
      <c r="AA11" s="76" t="s">
        <f>IF($O11="Use Investment EAL",_xlfn.XLOOKUP($B11,'Investment_Prioritization'!$B:$B,'Investment_Prioritization'!$D:$D,$C11,0),$C11)</f>
        <v>37</v>
      </c>
      <c r="AB11" s="76" t="s">
        <f>IF($O11="Use Investment EAL",IF(COUNTIF('Investment_Prioritization'!$B:$B,$B11)&gt;0,"Investment","Baseline"),"Baseline")</f>
        <v>139</v>
      </c>
      <c r="AC11" s="76" t="s">
        <f>IF(B11="","",IFERROR(VLOOKUP(B11,'Unified_Risk_Assessment'!$A:$S,19,false),"#N/A"))</f>
        <v>37</v>
      </c>
    </row>
    <row r="12" customHeight="1" ht="75.0">
      <c r="C12" s="75" t="e">
        <f>IF($O12="Use Investment EAL",$AC12-MIN($AC12*0.9,SUMIFS('Investment_Prioritization'!$E:$E,'Investment_Prioritization'!$B:$B,$B12)),$AC12)</f>
        <v>#VALUE!</v>
      </c>
      <c r="H12" s="75" t="e">
        <f t="shared" si="1"/>
        <v>#VALUE!</v>
      </c>
      <c r="I12" s="75" t="e">
        <f t="shared" si="2"/>
        <v>#VALUE!</v>
      </c>
      <c r="J12" s="75" t="e">
        <f t="shared" si="3"/>
        <v>#VALUE!</v>
      </c>
      <c r="K12" s="75" t="e">
        <f t="shared" si="4"/>
        <v>#VALUE!</v>
      </c>
      <c r="L12" s="75" t="e">
        <f t="shared" si="5"/>
        <v>#VALUE!</v>
      </c>
      <c r="M12" s="104" t="s">
        <f t="shared" si="6"/>
        <v>37</v>
      </c>
      <c r="N12" s="74" t="s">
        <f>IF(OR('Unified_Risk_Assessment'!S12="",SUM('Unified_Risk_Assessment'!$S$2:$S$6)=0),"",('Unified_Risk_Assessment'!S12/SUM('Unified_Risk_Assessment'!$S$2:$S$6))*'Loss_Exceedance_Probability'!$N$2)</f>
        <v>37</v>
      </c>
      <c r="O12" s="76" t="s">
        <v>129</v>
      </c>
      <c r="P12" s="108">
        <v>2.0E7</v>
      </c>
      <c r="Q12" s="109">
        <f>IF(OR(Q2="",INDIRECT("C"&amp;Q2)=""),"",MAX(0,MIN(INDIRECT("C"&amp;Q2)-P12,INDIRECT("D"&amp;Q2))*(1-INDIRECT("F"&amp;Q2)/100)))</f>
        <v>0.0</v>
      </c>
      <c r="R12" s="109">
        <f>IF(OR(Q2="",INDIRECT("C"&amp;Q2)=""),"",MAX(0,INDIRECT("C"&amp;Q2)-Q12))</f>
        <v>7485840.0</v>
      </c>
      <c r="S12" s="109">
        <f t="shared" si="14"/>
        <v>7503840.0</v>
      </c>
      <c r="T12" s="109">
        <f>IF(OR(Q2="",INDIRECT("C"&amp;Q2)=""),"",INDIRECT("C"&amp;Q2)-S12)</f>
        <v>-18000.0</v>
      </c>
      <c r="AA12" s="76" t="e">
        <f>IF($O12="Use Investment EAL",_xlfn.XLOOKUP($B12,'Investment_Prioritization'!$B:$B,'Investment_Prioritization'!$D:$D,$C12,0),$C12)</f>
        <v>#VALUE!</v>
      </c>
      <c r="AB12" s="76" t="s">
        <f>IF($O12="Use Investment EAL",IF(COUNTIF('Investment_Prioritization'!$B:$B,$B12)&gt;0,"Investment","Baseline"),"Baseline")</f>
        <v>139</v>
      </c>
      <c r="AC12" s="76" t="s">
        <f>IF(B12="","",IFERROR(VLOOKUP(B12,'Unified_Risk_Assessment'!$A:$S,19,false),"#N/A"))</f>
        <v>37</v>
      </c>
    </row>
    <row r="13" customHeight="1" ht="75.0">
      <c r="C13" s="75" t="s">
        <f>IF($O13="Use Investment EAL",$AC13-MIN($AC13*0.9,SUMIFS('Investment_Prioritization'!$E:$E,'Investment_Prioritization'!$B:$B,$B13)),$AC13)</f>
        <v>37</v>
      </c>
      <c r="H13" s="75" t="s">
        <f t="shared" si="1"/>
        <v>37</v>
      </c>
      <c r="I13" s="75" t="s">
        <f t="shared" si="2"/>
        <v>37</v>
      </c>
      <c r="J13" s="75" t="s">
        <f t="shared" si="3"/>
        <v>37</v>
      </c>
      <c r="K13" s="75" t="s">
        <f t="shared" si="4"/>
        <v>37</v>
      </c>
      <c r="L13" s="75" t="s">
        <f t="shared" si="5"/>
        <v>37</v>
      </c>
      <c r="M13" s="104" t="s">
        <f t="shared" si="6"/>
        <v>37</v>
      </c>
      <c r="N13" s="74" t="s">
        <f>IF(B13="","",IFERROR(VLOOKUP(B13,'Loss_Exceedance_Probability'!$A:$Z,5,false),""))</f>
        <v>37</v>
      </c>
      <c r="O13" s="76" t="s">
        <v>140</v>
      </c>
      <c r="P13" s="108">
        <v>5.0E7</v>
      </c>
      <c r="Q13" s="109">
        <f>IF(OR(Q2="",INDIRECT("C"&amp;Q2)=""),"",MAX(0,MIN(INDIRECT("C"&amp;Q2)-P13,INDIRECT("D"&amp;Q2))*(1-INDIRECT("F"&amp;Q2)/100)))</f>
        <v>0.0</v>
      </c>
      <c r="R13" s="109">
        <f>IF(OR(Q2="",INDIRECT("C"&amp;Q2)=""),"",MAX(0,INDIRECT("C"&amp;Q2)-Q13))</f>
        <v>7485840.0</v>
      </c>
      <c r="S13" s="109">
        <f t="shared" si="14"/>
        <v>7503840.0</v>
      </c>
      <c r="T13" s="109">
        <f>IF(OR(Q2="",INDIRECT("C"&amp;Q2)=""),"",INDIRECT("C"&amp;Q2)-S13)</f>
        <v>-18000.0</v>
      </c>
      <c r="AA13" s="76" t="s">
        <f>IF($O13="Use Investment EAL",_xlfn.XLOOKUP($B13,'Investment_Prioritization'!$B:$B,'Investment_Prioritization'!$D:$D,$C13,0),$C13)</f>
        <v>37</v>
      </c>
      <c r="AB13" s="76" t="s">
        <f>IF($O13="Use Investment EAL",IF(COUNTIF('Investment_Prioritization'!$B:$B,$B13)&gt;0,"Investment","Baseline"),"Baseline")</f>
        <v>139</v>
      </c>
      <c r="AC13" s="76" t="s">
        <f>IF(B13="","",IFERROR(VLOOKUP(B13,'Unified_Risk_Assessment'!$A:$S,19,false),"#N/A"))</f>
        <v>37</v>
      </c>
    </row>
    <row r="14" customHeight="1" ht="75.0">
      <c r="C14" s="75" t="e">
        <f>IF($O14="Use Investment EAL",$AC14-MIN($AC14*0.9,SUMIFS('Investment_Prioritization'!$E:$E,'Investment_Prioritization'!$B:$B,$B14)),$AC14)</f>
        <v>#VALUE!</v>
      </c>
      <c r="H14" s="75" t="e">
        <f t="shared" si="1"/>
        <v>#VALUE!</v>
      </c>
      <c r="I14" s="75" t="e">
        <f t="shared" si="2"/>
        <v>#VALUE!</v>
      </c>
      <c r="J14" s="75" t="e">
        <f t="shared" si="3"/>
        <v>#VALUE!</v>
      </c>
      <c r="K14" s="75" t="e">
        <f t="shared" si="4"/>
        <v>#VALUE!</v>
      </c>
      <c r="L14" s="75" t="e">
        <f t="shared" si="5"/>
        <v>#VALUE!</v>
      </c>
      <c r="M14" s="104" t="s">
        <f t="shared" si="6"/>
        <v>37</v>
      </c>
      <c r="N14" s="74" t="s">
        <f>IF(B14="","",IFERROR(VLOOKUP(B14,'Loss_Exceedance_Probability'!$A:$Z,5,false),""))</f>
        <v>37</v>
      </c>
      <c r="O14" s="76" t="s">
        <v>129</v>
      </c>
      <c r="AA14" s="76" t="e">
        <f>IF($O14="Use Investment EAL",_xlfn.XLOOKUP($B14,'Investment_Prioritization'!$B:$B,'Investment_Prioritization'!$D:$D,$C14,0),$C14)</f>
        <v>#VALUE!</v>
      </c>
      <c r="AB14" s="76" t="s">
        <f>IF($O14="Use Investment EAL",IF(COUNTIF('Investment_Prioritization'!$B:$B,$B14)&gt;0,"Investment","Baseline"),"Baseline")</f>
        <v>139</v>
      </c>
      <c r="AC14" s="76" t="s">
        <f>IF(B14="","",IFERROR(VLOOKUP(B14,'Unified_Risk_Assessment'!$A:$S,19,false),"#N/A"))</f>
        <v>37</v>
      </c>
    </row>
    <row r="15" customHeight="1" ht="75.0">
      <c r="C15" s="75" t="s">
        <f>IF($O15="Use Investment EAL",$AC15-MIN($AC15*0.9,SUMIFS('Investment_Prioritization'!$E:$E,'Investment_Prioritization'!$B:$B,$B15)),$AC15)</f>
        <v>37</v>
      </c>
      <c r="H15" s="75" t="s">
        <f t="shared" si="1"/>
        <v>37</v>
      </c>
      <c r="I15" s="75" t="s">
        <f t="shared" si="2"/>
        <v>37</v>
      </c>
      <c r="J15" s="75" t="s">
        <f t="shared" si="3"/>
        <v>37</v>
      </c>
      <c r="K15" s="75" t="s">
        <f t="shared" si="4"/>
        <v>37</v>
      </c>
      <c r="L15" s="75" t="s">
        <f t="shared" si="5"/>
        <v>37</v>
      </c>
      <c r="M15" s="104" t="s">
        <f t="shared" si="6"/>
        <v>37</v>
      </c>
      <c r="N15" s="74" t="s">
        <f>IF(B15="","",IFERROR(VLOOKUP(B15,'Loss_Exceedance_Probability'!$A:$Z,5,false),""))</f>
        <v>37</v>
      </c>
      <c r="O15" s="76" t="s">
        <v>140</v>
      </c>
      <c r="AA15" s="76" t="s">
        <f>IF($O15="Use Investment EAL",_xlfn.XLOOKUP($B15,'Investment_Prioritization'!$B:$B,'Investment_Prioritization'!$D:$D,$C15,0),$C15)</f>
        <v>37</v>
      </c>
      <c r="AB15" s="76" t="s">
        <f>IF($O15="Use Investment EAL",IF(COUNTIF('Investment_Prioritization'!$B:$B,$B15)&gt;0,"Investment","Baseline"),"Baseline")</f>
        <v>139</v>
      </c>
      <c r="AC15" s="76" t="s">
        <f>IF(B15="","",IFERROR(VLOOKUP(B15,'Unified_Risk_Assessment'!$A:$S,19,false),"#N/A"))</f>
        <v>37</v>
      </c>
    </row>
    <row r="16" customHeight="1" ht="75.0">
      <c r="C16" s="75" t="e">
        <f>IF($O16="Use Investment EAL",$AC16-MIN($AC16*0.9,SUMIFS('Investment_Prioritization'!$E:$E,'Investment_Prioritization'!$B:$B,$B16)),$AC16)</f>
        <v>#VALUE!</v>
      </c>
      <c r="H16" s="75" t="e">
        <f t="shared" si="1"/>
        <v>#VALUE!</v>
      </c>
      <c r="I16" s="75" t="e">
        <f t="shared" si="2"/>
        <v>#VALUE!</v>
      </c>
      <c r="J16" s="75" t="e">
        <f t="shared" si="3"/>
        <v>#VALUE!</v>
      </c>
      <c r="K16" s="75" t="e">
        <f t="shared" si="4"/>
        <v>#VALUE!</v>
      </c>
      <c r="L16" s="75" t="e">
        <f t="shared" si="5"/>
        <v>#VALUE!</v>
      </c>
      <c r="M16" s="104" t="s">
        <f t="shared" si="6"/>
        <v>37</v>
      </c>
      <c r="N16" s="74" t="s">
        <f>IF(B16="","",IFERROR(VLOOKUP(B16,'Loss_Exceedance_Probability'!$A:$Z,5,false),""))</f>
        <v>37</v>
      </c>
      <c r="O16" s="76" t="s">
        <v>129</v>
      </c>
      <c r="P16" s="110" t="s">
        <v>141</v>
      </c>
      <c r="Q16" s="111"/>
      <c r="R16" s="111"/>
      <c r="S16" s="111"/>
      <c r="T16" s="111"/>
      <c r="AA16" s="76" t="e">
        <f>IF($O16="Use Investment EAL",_xlfn.XLOOKUP($B16,'Investment_Prioritization'!$B:$B,'Investment_Prioritization'!$D:$D,$C16,0),$C16)</f>
        <v>#VALUE!</v>
      </c>
      <c r="AB16" s="76" t="s">
        <f>IF($O16="Use Investment EAL",IF(COUNTIF('Investment_Prioritization'!$B:$B,$B16)&gt;0,"Investment","Baseline"),"Baseline")</f>
        <v>139</v>
      </c>
      <c r="AC16" s="76" t="s">
        <f>IF(B16="","",IFERROR(VLOOKUP(B16,'Unified_Risk_Assessment'!$A:$S,19,false),"#N/A"))</f>
        <v>37</v>
      </c>
    </row>
    <row r="17" customHeight="1" ht="75.0">
      <c r="C17" s="75" t="s">
        <f>IF($O17="Use Investment EAL",$AC17-MIN($AC17*0.9,SUMIFS('Investment_Prioritization'!$E:$E,'Investment_Prioritization'!$B:$B,$B17)),$AC17)</f>
        <v>37</v>
      </c>
      <c r="H17" s="75" t="s">
        <f t="shared" si="1"/>
        <v>37</v>
      </c>
      <c r="I17" s="75" t="s">
        <f t="shared" si="2"/>
        <v>37</v>
      </c>
      <c r="J17" s="75" t="s">
        <f t="shared" si="3"/>
        <v>37</v>
      </c>
      <c r="K17" s="75" t="s">
        <f t="shared" si="4"/>
        <v>37</v>
      </c>
      <c r="L17" s="75" t="s">
        <f t="shared" si="5"/>
        <v>37</v>
      </c>
      <c r="M17" s="104" t="s">
        <f t="shared" si="6"/>
        <v>37</v>
      </c>
      <c r="N17" s="74" t="s">
        <f>IF(B17="","",IFERROR(VLOOKUP(B17,'Loss_Exceedance_Probability'!$A:$Z,5,false),""))</f>
        <v>37</v>
      </c>
      <c r="O17" s="76" t="s">
        <v>140</v>
      </c>
      <c r="P17" s="112" t="s">
        <v>142</v>
      </c>
      <c r="Q17" s="113">
        <v>2.0</v>
      </c>
      <c r="R17" s="113"/>
      <c r="S17" s="113"/>
      <c r="T17" s="113"/>
      <c r="AA17" s="76" t="s">
        <f>IF($O17="Use Investment EAL",_xlfn.XLOOKUP($B17,'Investment_Prioritization'!$B:$B,'Investment_Prioritization'!$D:$D,$C17,0),$C17)</f>
        <v>37</v>
      </c>
      <c r="AB17" s="76" t="s">
        <f>IF($O17="Use Investment EAL",IF(COUNTIF('Investment_Prioritization'!$B:$B,$B17)&gt;0,"Investment","Baseline"),"Baseline")</f>
        <v>139</v>
      </c>
      <c r="AC17" s="76" t="s">
        <f>IF(B17="","",IFERROR(VLOOKUP(B17,'Unified_Risk_Assessment'!$A:$S,19,false),"#N/A"))</f>
        <v>37</v>
      </c>
    </row>
    <row r="18" customHeight="1" ht="75.0">
      <c r="C18" s="75" t="s">
        <f>IF($O18="Use Investment EAL",$AC18-MIN($AC18*0.9,SUMIFS('Investment_Prioritization'!$E:$E,'Investment_Prioritization'!$B:$B,$B18)),$AC18)</f>
        <v>37</v>
      </c>
      <c r="H18" s="75" t="s">
        <f t="shared" si="1"/>
        <v>37</v>
      </c>
      <c r="I18" s="75" t="s">
        <f t="shared" si="2"/>
        <v>37</v>
      </c>
      <c r="J18" s="75" t="s">
        <f t="shared" si="3"/>
        <v>37</v>
      </c>
      <c r="K18" s="75" t="s">
        <f t="shared" si="4"/>
        <v>37</v>
      </c>
      <c r="L18" s="75" t="s">
        <f t="shared" si="5"/>
        <v>37</v>
      </c>
      <c r="M18" s="104" t="s">
        <f t="shared" si="6"/>
        <v>37</v>
      </c>
      <c r="N18" s="74" t="s">
        <f>IF(B18="","",IFERROR(VLOOKUP(B18,'Loss_Exceedance_Probability'!$A:$Z,5,false),""))</f>
        <v>37</v>
      </c>
      <c r="P18" s="112" t="s">
        <v>143</v>
      </c>
      <c r="Q18" s="114" t="s">
        <v>134</v>
      </c>
      <c r="R18" s="114" t="s">
        <v>135</v>
      </c>
      <c r="S18" s="114" t="s">
        <v>144</v>
      </c>
      <c r="T18" s="114" t="s">
        <v>137</v>
      </c>
      <c r="AA18" s="76" t="s">
        <f>IF($O18="Use Investment EAL",_xlfn.XLOOKUP($B18,'Investment_Prioritization'!$B:$B,'Investment_Prioritization'!$D:$D,$C18,0),$C18)</f>
        <v>37</v>
      </c>
      <c r="AB18" s="76" t="s">
        <f>IF($O18="Use Investment EAL",IF(COUNTIF('Investment_Prioritization'!$B:$B,$B18)&gt;0,"Investment","Baseline"),"Baseline")</f>
        <v>139</v>
      </c>
      <c r="AC18" s="76" t="s">
        <f>IF(B18="","",IFERROR(VLOOKUP(B18,'Unified_Risk_Assessment'!$A:$S,19,false),"#N/A"))</f>
        <v>37</v>
      </c>
    </row>
    <row r="19" customHeight="1" ht="75.0">
      <c r="C19" s="75" t="s">
        <f>IF($O19="Use Investment EAL",$AC19-MIN($AC19*0.9,SUMIFS('Investment_Prioritization'!$E:$E,'Investment_Prioritization'!$B:$B,$B19)),$AC19)</f>
        <v>37</v>
      </c>
      <c r="H19" s="75" t="s">
        <f t="shared" si="1"/>
        <v>37</v>
      </c>
      <c r="I19" s="75" t="s">
        <f t="shared" si="2"/>
        <v>37</v>
      </c>
      <c r="J19" s="75" t="s">
        <f t="shared" si="3"/>
        <v>37</v>
      </c>
      <c r="K19" s="75" t="s">
        <f t="shared" si="4"/>
        <v>37</v>
      </c>
      <c r="L19" s="75" t="s">
        <f t="shared" si="5"/>
        <v>37</v>
      </c>
      <c r="M19" s="104" t="s">
        <f t="shared" si="6"/>
        <v>37</v>
      </c>
      <c r="N19" s="74" t="s">
        <f>IF(B19="","",IFERROR(VLOOKUP(B19,'Loss_Exceedance_Probability'!$A:$Z,5,false),""))</f>
        <v>37</v>
      </c>
      <c r="P19" s="115">
        <v>100000.0</v>
      </c>
      <c r="Q19" s="109">
        <f>IF(Q17="","",IF(INDIRECT("C"&amp;Q17)="","",MAX(0,MIN(INDIRECT("C"&amp;Q17)-INDIRECT("E"&amp;Q17),P19)*(1-INDIRECT("F"&amp;Q17)/100))))</f>
        <v>88000.0</v>
      </c>
      <c r="R19" s="109">
        <f>IF(Q17="","",IF(INDIRECT("C"&amp;Q17)="","",MAX(0,INDIRECT("C"&amp;Q17)-Q19)))</f>
        <v>7397840.0</v>
      </c>
      <c r="S19" s="109">
        <f>IF(Q17="","",INDIRECT("G"&amp;Q17)+R19)</f>
        <v>7415840.0</v>
      </c>
      <c r="T19" s="109">
        <f>IF(Q17="","",INDIRECT("C"&amp;Q17)-S19)</f>
        <v>70000.0</v>
      </c>
      <c r="AA19" s="76" t="s">
        <f>IF($O19="Use Investment EAL",_xlfn.XLOOKUP($B19,'Investment_Prioritization'!$B:$B,'Investment_Prioritization'!$D:$D,$C19,0),$C19)</f>
        <v>37</v>
      </c>
      <c r="AB19" s="76" t="s">
        <f>IF($O19="Use Investment EAL",IF(COUNTIF('Investment_Prioritization'!$B:$B,$B19)&gt;0,"Investment","Baseline"),"Baseline")</f>
        <v>139</v>
      </c>
      <c r="AC19" s="76" t="s">
        <f>IF(B19="","",IFERROR(VLOOKUP(B19,'Unified_Risk_Assessment'!$A:$S,19,false),"#N/A"))</f>
        <v>37</v>
      </c>
    </row>
    <row r="20" customHeight="1" ht="75.0">
      <c r="C20" s="75" t="s">
        <f>IF($O20="Use Investment EAL",$AC20-MIN($AC20*0.9,SUMIFS('Investment_Prioritization'!$E:$E,'Investment_Prioritization'!$B:$B,$B20)),$AC20)</f>
        <v>37</v>
      </c>
      <c r="H20" s="75" t="s">
        <f t="shared" si="1"/>
        <v>37</v>
      </c>
      <c r="I20" s="75" t="s">
        <f t="shared" si="2"/>
        <v>37</v>
      </c>
      <c r="J20" s="75" t="s">
        <f t="shared" si="3"/>
        <v>37</v>
      </c>
      <c r="K20" s="75" t="s">
        <f t="shared" si="4"/>
        <v>37</v>
      </c>
      <c r="L20" s="75" t="s">
        <f t="shared" si="5"/>
        <v>37</v>
      </c>
      <c r="M20" s="104" t="s">
        <f t="shared" si="6"/>
        <v>37</v>
      </c>
      <c r="N20" s="74" t="s">
        <f>IF(B20="","",IFERROR(VLOOKUP(B20,'Loss_Exceedance_Probability'!$A:$Z,5,false),""))</f>
        <v>37</v>
      </c>
      <c r="P20" s="115">
        <v>500000.0</v>
      </c>
      <c r="Q20" s="109">
        <f>IF(Q17="","",IF(INDIRECT("C"&amp;Q17)="","",MAX(0,MIN(INDIRECT("C"&amp;Q17)-INDIRECT("E"&amp;Q17),P20)*(1-INDIRECT("F"&amp;Q17)/100))))</f>
        <v>440000.0</v>
      </c>
      <c r="R20" s="109">
        <f>IF(Q17="","",IF(INDIRECT("C"&amp;Q17)="","",MAX(0,INDIRECT("C"&amp;Q17)-Q20)))</f>
        <v>7045840.0</v>
      </c>
      <c r="S20" s="109">
        <f>IF(Q17="","",INDIRECT("G"&amp;Q17)+R20)</f>
        <v>7063840.0</v>
      </c>
      <c r="T20" s="109">
        <f>IF(Q17="","",INDIRECT("C"&amp;Q17)-S20)</f>
        <v>422000.0</v>
      </c>
      <c r="AA20" s="76" t="s">
        <f>IF($O20="Use Investment EAL",_xlfn.XLOOKUP($B20,'Investment_Prioritization'!$B:$B,'Investment_Prioritization'!$D:$D,$C20,0),$C20)</f>
        <v>37</v>
      </c>
      <c r="AB20" s="76" t="s">
        <f>IF($O20="Use Investment EAL",IF(COUNTIF('Investment_Prioritization'!$B:$B,$B20)&gt;0,"Investment","Baseline"),"Baseline")</f>
        <v>139</v>
      </c>
      <c r="AC20" s="76" t="s">
        <f>IF(B20="","",IFERROR(VLOOKUP(B20,'Unified_Risk_Assessment'!$A:$S,19,false),"#N/A"))</f>
        <v>37</v>
      </c>
    </row>
    <row r="21" customHeight="1" ht="75.0">
      <c r="C21" s="75" t="s">
        <f>IF($O21="Use Investment EAL",$AC21-MIN($AC21*0.9,SUMIFS('Investment_Prioritization'!$E:$E,'Investment_Prioritization'!$B:$B,$B21)),$AC21)</f>
        <v>37</v>
      </c>
      <c r="H21" s="75" t="s">
        <f t="shared" si="1"/>
        <v>37</v>
      </c>
      <c r="I21" s="75" t="s">
        <f t="shared" si="2"/>
        <v>37</v>
      </c>
      <c r="J21" s="75" t="s">
        <f t="shared" si="3"/>
        <v>37</v>
      </c>
      <c r="K21" s="75" t="s">
        <f t="shared" si="4"/>
        <v>37</v>
      </c>
      <c r="L21" s="75" t="s">
        <f t="shared" si="5"/>
        <v>37</v>
      </c>
      <c r="M21" s="104" t="s">
        <f t="shared" si="6"/>
        <v>37</v>
      </c>
      <c r="N21" s="74" t="s">
        <f>IF(B21="","",IFERROR(VLOOKUP(B21,'Loss_Exceedance_Probability'!$A:$Z,5,false),""))</f>
        <v>37</v>
      </c>
      <c r="P21" s="115">
        <v>1000000.0</v>
      </c>
      <c r="Q21" s="109">
        <f>IF(Q17="","",IF(INDIRECT("C"&amp;Q17)="","",MAX(0,MIN(INDIRECT("C"&amp;Q17)-INDIRECT("E"&amp;Q17),P21)*(1-INDIRECT("F"&amp;Q17)/100))))</f>
        <v>880000.0</v>
      </c>
      <c r="R21" s="109">
        <f>IF(Q17="","",IF(INDIRECT("C"&amp;Q17)="","",MAX(0,INDIRECT("C"&amp;Q17)-Q21)))</f>
        <v>6605840.0</v>
      </c>
      <c r="S21" s="109">
        <f>IF(Q17="","",INDIRECT("G"&amp;Q17)+R21)</f>
        <v>6623840.0</v>
      </c>
      <c r="T21" s="109">
        <f>IF(Q17="","",INDIRECT("C"&amp;Q17)-S21)</f>
        <v>862000.0</v>
      </c>
      <c r="AA21" s="76" t="s">
        <f>IF($O21="Use Investment EAL",_xlfn.XLOOKUP($B21,'Investment_Prioritization'!$B:$B,'Investment_Prioritization'!$D:$D,$C21,0),$C21)</f>
        <v>37</v>
      </c>
      <c r="AB21" s="76" t="s">
        <f>IF($O21="Use Investment EAL",IF(COUNTIF('Investment_Prioritization'!$B:$B,$B21)&gt;0,"Investment","Baseline"),"Baseline")</f>
        <v>139</v>
      </c>
      <c r="AC21" s="76" t="s">
        <f>IF(B21="","",IFERROR(VLOOKUP(B21,'Unified_Risk_Assessment'!$A:$S,19,false),"#N/A"))</f>
        <v>37</v>
      </c>
    </row>
    <row r="22" customHeight="1" ht="75.0">
      <c r="C22" s="75" t="s">
        <f>IF($O22="Use Investment EAL",$AC22-MIN($AC22*0.9,SUMIFS('Investment_Prioritization'!$E:$E,'Investment_Prioritization'!$B:$B,$B22)),$AC22)</f>
        <v>37</v>
      </c>
      <c r="H22" s="75" t="s">
        <f t="shared" si="1"/>
        <v>37</v>
      </c>
      <c r="I22" s="75" t="s">
        <f t="shared" si="2"/>
        <v>37</v>
      </c>
      <c r="J22" s="75" t="s">
        <f t="shared" si="3"/>
        <v>37</v>
      </c>
      <c r="K22" s="75" t="s">
        <f t="shared" si="4"/>
        <v>37</v>
      </c>
      <c r="L22" s="75" t="s">
        <f t="shared" si="5"/>
        <v>37</v>
      </c>
      <c r="M22" s="104" t="s">
        <f t="shared" si="6"/>
        <v>37</v>
      </c>
      <c r="N22" s="74" t="s">
        <f>IF(B22="","",IFERROR(VLOOKUP(B22,'Loss_Exceedance_Probability'!$A:$Z,5,false),""))</f>
        <v>37</v>
      </c>
      <c r="P22" s="115">
        <v>5000000.0</v>
      </c>
      <c r="Q22" s="109">
        <f>IF(Q17="","",IF(INDIRECT("C"&amp;Q17)="","",MAX(0,MIN(INDIRECT("C"&amp;Q17)-INDIRECT("E"&amp;Q17),P22)*(1-INDIRECT("F"&amp;Q17)/100))))</f>
        <v>4400000.0</v>
      </c>
      <c r="R22" s="109">
        <f>IF(Q17="","",IF(INDIRECT("C"&amp;Q17)="","",MAX(0,INDIRECT("C"&amp;Q17)-Q22)))</f>
        <v>3085840.0</v>
      </c>
      <c r="S22" s="109">
        <f>IF(Q17="","",INDIRECT("G"&amp;Q17)+R22)</f>
        <v>3103840.0</v>
      </c>
      <c r="T22" s="109">
        <f>IF(Q17="","",INDIRECT("C"&amp;Q17)-S22)</f>
        <v>4382000.0</v>
      </c>
      <c r="AA22" s="76" t="s">
        <f>IF($O22="Use Investment EAL",_xlfn.XLOOKUP($B22,'Investment_Prioritization'!$B:$B,'Investment_Prioritization'!$D:$D,$C22,0),$C22)</f>
        <v>37</v>
      </c>
      <c r="AB22" s="76" t="s">
        <f>IF($O22="Use Investment EAL",IF(COUNTIF('Investment_Prioritization'!$B:$B,$B22)&gt;0,"Investment","Baseline"),"Baseline")</f>
        <v>139</v>
      </c>
      <c r="AC22" s="76" t="s">
        <f>IF(B22="","",IFERROR(VLOOKUP(B22,'Unified_Risk_Assessment'!$A:$S,19,false),"#N/A"))</f>
        <v>37</v>
      </c>
    </row>
    <row r="23" customHeight="1" ht="75.0">
      <c r="C23" s="75" t="s">
        <f>IF($O23="Use Investment EAL",$AC23-MIN($AC23*0.9,SUMIFS('Investment_Prioritization'!$E:$E,'Investment_Prioritization'!$B:$B,$B23)),$AC23)</f>
        <v>37</v>
      </c>
      <c r="H23" s="75" t="s">
        <f t="shared" si="1"/>
        <v>37</v>
      </c>
      <c r="I23" s="75" t="s">
        <f t="shared" si="2"/>
        <v>37</v>
      </c>
      <c r="J23" s="75" t="s">
        <f t="shared" si="3"/>
        <v>37</v>
      </c>
      <c r="K23" s="75" t="s">
        <f t="shared" si="4"/>
        <v>37</v>
      </c>
      <c r="L23" s="75" t="s">
        <f t="shared" si="5"/>
        <v>37</v>
      </c>
      <c r="M23" s="104" t="s">
        <f t="shared" si="6"/>
        <v>37</v>
      </c>
      <c r="N23" s="74" t="s">
        <f>IF(B23="","",IFERROR(VLOOKUP(B23,'Loss_Exceedance_Probability'!$A:$Z,5,false),""))</f>
        <v>37</v>
      </c>
      <c r="P23" s="115">
        <v>1.0E7</v>
      </c>
      <c r="Q23" s="109">
        <f>IF(Q17="","",IF(INDIRECT("C"&amp;Q17)="","",MAX(0,MIN(INDIRECT("C"&amp;Q17)-INDIRECT("E"&amp;Q17),P23)*(1-INDIRECT("F"&amp;Q17)/100))))</f>
        <v>6566419.2</v>
      </c>
      <c r="R23" s="109">
        <f>IF(Q17="","",IF(INDIRECT("C"&amp;Q17)="","",MAX(0,INDIRECT("C"&amp;Q17)-Q23)))</f>
        <v>919420.8</v>
      </c>
      <c r="S23" s="109">
        <f>IF(Q17="","",INDIRECT("G"&amp;Q17)+R23)</f>
        <v>937420.8</v>
      </c>
      <c r="T23" s="109">
        <f>IF(Q17="","",INDIRECT("C"&amp;Q17)-S23)</f>
        <v>6548419.2</v>
      </c>
      <c r="AA23" s="76" t="s">
        <f>IF($O23="Use Investment EAL",_xlfn.XLOOKUP($B23,'Investment_Prioritization'!$B:$B,'Investment_Prioritization'!$D:$D,$C23,0),$C23)</f>
        <v>37</v>
      </c>
      <c r="AB23" s="76" t="s">
        <f>IF($O23="Use Investment EAL",IF(COUNTIF('Investment_Prioritization'!$B:$B,$B23)&gt;0,"Investment","Baseline"),"Baseline")</f>
        <v>139</v>
      </c>
      <c r="AC23" s="76" t="s">
        <f>IF(B23="","",IFERROR(VLOOKUP(B23,'Unified_Risk_Assessment'!$A:$S,19,false),"#N/A"))</f>
        <v>37</v>
      </c>
    </row>
    <row r="24" customHeight="1" ht="75.0">
      <c r="C24" s="75" t="s">
        <f>IF($O24="Use Investment EAL",$AC24-MIN($AC24*0.9,SUMIFS('Investment_Prioritization'!$E:$E,'Investment_Prioritization'!$B:$B,$B24)),$AC24)</f>
        <v>37</v>
      </c>
      <c r="H24" s="75" t="s">
        <f t="shared" si="1"/>
        <v>37</v>
      </c>
      <c r="I24" s="75" t="s">
        <f t="shared" si="2"/>
        <v>37</v>
      </c>
      <c r="J24" s="75" t="s">
        <f t="shared" si="3"/>
        <v>37</v>
      </c>
      <c r="K24" s="75" t="s">
        <f t="shared" si="4"/>
        <v>37</v>
      </c>
      <c r="L24" s="75" t="s">
        <f t="shared" si="5"/>
        <v>37</v>
      </c>
      <c r="M24" s="104" t="s">
        <f t="shared" si="6"/>
        <v>37</v>
      </c>
      <c r="N24" s="74" t="s">
        <f>IF(B24="","",IFERROR(VLOOKUP(B24,'Loss_Exceedance_Probability'!$A:$Z,5,false),""))</f>
        <v>37</v>
      </c>
      <c r="P24" s="115">
        <v>2.0E7</v>
      </c>
      <c r="Q24" s="109">
        <f>IF(Q17="","",IF(INDIRECT("C"&amp;Q17)="","",MAX(0,MIN(INDIRECT("C"&amp;Q17)-INDIRECT("E"&amp;Q17),P24)*(1-INDIRECT("F"&amp;Q17)/100))))</f>
        <v>6566419.2</v>
      </c>
      <c r="R24" s="109">
        <f>IF(Q17="","",IF(INDIRECT("C"&amp;Q17)="","",MAX(0,INDIRECT("C"&amp;Q17)-Q24)))</f>
        <v>919420.8</v>
      </c>
      <c r="S24" s="109">
        <f>IF(Q17="","",INDIRECT("G"&amp;Q17)+R24)</f>
        <v>937420.8</v>
      </c>
      <c r="T24" s="109">
        <f>IF(Q17="","",INDIRECT("C"&amp;Q17)-S24)</f>
        <v>6548419.2</v>
      </c>
      <c r="AA24" s="76" t="s">
        <f>IF($O24="Use Investment EAL",_xlfn.XLOOKUP($B24,'Investment_Prioritization'!$B:$B,'Investment_Prioritization'!$D:$D,$C24,0),$C24)</f>
        <v>37</v>
      </c>
      <c r="AB24" s="76" t="s">
        <f>IF($O24="Use Investment EAL",IF(COUNTIF('Investment_Prioritization'!$B:$B,$B24)&gt;0,"Investment","Baseline"),"Baseline")</f>
        <v>139</v>
      </c>
      <c r="AC24" s="76" t="s">
        <f>IF(B24="","",IFERROR(VLOOKUP(B24,'Unified_Risk_Assessment'!$A:$S,19,false),"#N/A"))</f>
        <v>37</v>
      </c>
    </row>
    <row r="25" customHeight="1" ht="75.0">
      <c r="C25" s="75" t="s">
        <f>IF($O25="Use Investment EAL",$AC25-MIN($AC25*0.9,SUMIFS('Investment_Prioritization'!$E:$E,'Investment_Prioritization'!$B:$B,$B25)),$AC25)</f>
        <v>37</v>
      </c>
      <c r="H25" s="75" t="s">
        <f t="shared" si="1"/>
        <v>37</v>
      </c>
      <c r="I25" s="75" t="s">
        <f t="shared" si="2"/>
        <v>37</v>
      </c>
      <c r="J25" s="75" t="s">
        <f t="shared" si="3"/>
        <v>37</v>
      </c>
      <c r="K25" s="75" t="s">
        <f t="shared" si="4"/>
        <v>37</v>
      </c>
      <c r="L25" s="75" t="s">
        <f t="shared" si="5"/>
        <v>37</v>
      </c>
      <c r="M25" s="104" t="s">
        <f t="shared" si="6"/>
        <v>37</v>
      </c>
      <c r="N25" s="74" t="s">
        <f>IF(B25="","",IFERROR(VLOOKUP(B25,'Loss_Exceedance_Probability'!$A:$Z,5,false),""))</f>
        <v>37</v>
      </c>
      <c r="P25" s="115">
        <v>5.0E7</v>
      </c>
      <c r="Q25" s="109">
        <f>IF(Q17="","",IF(INDIRECT("C"&amp;Q17)="","",MAX(0,MIN(INDIRECT("C"&amp;Q17)-INDIRECT("E"&amp;Q17),P25)*(1-INDIRECT("F"&amp;Q17)/100))))</f>
        <v>6566419.2</v>
      </c>
      <c r="R25" s="109">
        <f>IF(Q17="","",IF(INDIRECT("C"&amp;Q17)="","",MAX(0,INDIRECT("C"&amp;Q17)-Q25)))</f>
        <v>919420.8</v>
      </c>
      <c r="S25" s="109">
        <f>IF(Q17="","",INDIRECT("G"&amp;Q17)+R25)</f>
        <v>937420.8</v>
      </c>
      <c r="T25" s="109">
        <f>IF(Q17="","",INDIRECT("C"&amp;Q17)-S25)</f>
        <v>6548419.2</v>
      </c>
      <c r="AA25" s="76" t="s">
        <f>IF($O25="Use Investment EAL",_xlfn.XLOOKUP($B25,'Investment_Prioritization'!$B:$B,'Investment_Prioritization'!$D:$D,$C25,0),$C25)</f>
        <v>37</v>
      </c>
      <c r="AB25" s="76" t="s">
        <f>IF($O25="Use Investment EAL",IF(COUNTIF('Investment_Prioritization'!$B:$B,$B25)&gt;0,"Investment","Baseline"),"Baseline")</f>
        <v>139</v>
      </c>
      <c r="AC25" s="76" t="s">
        <f>IF(B25="","",IFERROR(VLOOKUP(B25,'Unified_Risk_Assessment'!$A:$S,19,false),"#N/A"))</f>
        <v>37</v>
      </c>
    </row>
    <row r="26" customHeight="1" ht="75.0">
      <c r="C26" s="75" t="s">
        <f>IF($O26="Use Investment EAL",$AC26-MIN($AC26*0.9,SUMIFS('Investment_Prioritization'!$E:$E,'Investment_Prioritization'!$B:$B,$B26)),$AC26)</f>
        <v>37</v>
      </c>
      <c r="H26" s="75" t="s">
        <f t="shared" si="1"/>
        <v>37</v>
      </c>
      <c r="I26" s="75" t="s">
        <f t="shared" si="2"/>
        <v>37</v>
      </c>
      <c r="J26" s="75" t="s">
        <f t="shared" si="3"/>
        <v>37</v>
      </c>
      <c r="K26" s="75" t="s">
        <f t="shared" si="4"/>
        <v>37</v>
      </c>
      <c r="L26" s="75" t="s">
        <f t="shared" si="5"/>
        <v>37</v>
      </c>
      <c r="M26" s="104" t="s">
        <f t="shared" si="6"/>
        <v>37</v>
      </c>
      <c r="N26" s="74" t="s">
        <f>IF(B26="","",IFERROR(VLOOKUP(B26,'Loss_Exceedance_Probability'!$A:$Z,5,false),""))</f>
        <v>37</v>
      </c>
      <c r="AA26" s="76" t="s">
        <f>IF($O26="Use Investment EAL",_xlfn.XLOOKUP($B26,'Investment_Prioritization'!$B:$B,'Investment_Prioritization'!$D:$D,$C26,0),$C26)</f>
        <v>37</v>
      </c>
      <c r="AB26" s="76" t="s">
        <f>IF($O26="Use Investment EAL",IF(COUNTIF('Investment_Prioritization'!$B:$B,$B26)&gt;0,"Investment","Baseline"),"Baseline")</f>
        <v>139</v>
      </c>
      <c r="AC26" s="76" t="s">
        <f>IF(B26="","",IFERROR(VLOOKUP(B26,'Unified_Risk_Assessment'!$A:$S,19,false),"#N/A"))</f>
        <v>37</v>
      </c>
    </row>
    <row r="27" customHeight="1" ht="75.0">
      <c r="C27" s="75" t="s">
        <f>IF($O27="Use Investment EAL",$AC27-MIN($AC27*0.9,SUMIFS('Investment_Prioritization'!$E:$E,'Investment_Prioritization'!$B:$B,$B27)),$AC27)</f>
        <v>37</v>
      </c>
      <c r="H27" s="75" t="s">
        <f t="shared" si="1"/>
        <v>37</v>
      </c>
      <c r="I27" s="75" t="s">
        <f t="shared" si="2"/>
        <v>37</v>
      </c>
      <c r="J27" s="75" t="s">
        <f t="shared" si="3"/>
        <v>37</v>
      </c>
      <c r="K27" s="75" t="s">
        <f t="shared" si="4"/>
        <v>37</v>
      </c>
      <c r="L27" s="75" t="s">
        <f t="shared" si="5"/>
        <v>37</v>
      </c>
      <c r="M27" s="104" t="s">
        <f t="shared" si="6"/>
        <v>37</v>
      </c>
      <c r="N27" s="74" t="s">
        <f>IF(B27="","",IFERROR(VLOOKUP(B27,'Loss_Exceedance_Probability'!$A:$Z,5,false),""))</f>
        <v>37</v>
      </c>
      <c r="AA27" s="76" t="s">
        <f>IF($O27="Use Investment EAL",_xlfn.XLOOKUP($B27,'Investment_Prioritization'!$B:$B,'Investment_Prioritization'!$D:$D,$C27,0),$C27)</f>
        <v>37</v>
      </c>
      <c r="AB27" s="76" t="s">
        <f>IF($O27="Use Investment EAL",IF(COUNTIF('Investment_Prioritization'!$B:$B,$B27)&gt;0,"Investment","Baseline"),"Baseline")</f>
        <v>139</v>
      </c>
      <c r="AC27" s="76" t="s">
        <f>IF(B27="","",IFERROR(VLOOKUP(B27,'Unified_Risk_Assessment'!$A:$S,19,false),"#N/A"))</f>
        <v>37</v>
      </c>
    </row>
    <row r="28" customHeight="1" ht="75.0">
      <c r="C28" s="75" t="s">
        <f>IF($O28="Use Investment EAL",$AC28-MIN($AC28*0.9,SUMIFS('Investment_Prioritization'!$E:$E,'Investment_Prioritization'!$B:$B,$B28)),$AC28)</f>
        <v>37</v>
      </c>
      <c r="H28" s="75" t="s">
        <f t="shared" si="1"/>
        <v>37</v>
      </c>
      <c r="I28" s="75" t="s">
        <f t="shared" si="2"/>
        <v>37</v>
      </c>
      <c r="J28" s="75" t="s">
        <f t="shared" si="3"/>
        <v>37</v>
      </c>
      <c r="K28" s="75" t="s">
        <f t="shared" si="4"/>
        <v>37</v>
      </c>
      <c r="L28" s="75" t="s">
        <f t="shared" si="5"/>
        <v>37</v>
      </c>
      <c r="M28" s="104" t="s">
        <f t="shared" si="6"/>
        <v>37</v>
      </c>
      <c r="N28" s="74" t="s">
        <f>IF(B28="","",IFERROR(VLOOKUP(B28,'Loss_Exceedance_Probability'!$A:$Z,5,false),""))</f>
        <v>37</v>
      </c>
      <c r="AA28" s="76" t="s">
        <f>IF($O28="Use Investment EAL",_xlfn.XLOOKUP($B28,'Investment_Prioritization'!$B:$B,'Investment_Prioritization'!$D:$D,$C28,0),$C28)</f>
        <v>37</v>
      </c>
      <c r="AB28" s="76" t="s">
        <f>IF($O28="Use Investment EAL",IF(COUNTIF('Investment_Prioritization'!$B:$B,$B28)&gt;0,"Investment","Baseline"),"Baseline")</f>
        <v>139</v>
      </c>
      <c r="AC28" s="76" t="s">
        <f>IF(B28="","",IFERROR(VLOOKUP(B28,'Unified_Risk_Assessment'!$A:$S,19,false),"#N/A"))</f>
        <v>37</v>
      </c>
    </row>
    <row r="29" customHeight="1" ht="75.0">
      <c r="C29" s="75" t="s">
        <f>IF($O29="Use Investment EAL",MAX(0,$AC29-SUMIFS('Investment_Prioritization'!$E:$E,'Investment_Prioritization'!$B:$B,$B29)),$AC29)</f>
        <v>37</v>
      </c>
      <c r="H29" s="75" t="s">
        <f t="shared" si="1"/>
        <v>37</v>
      </c>
      <c r="I29" s="75" t="s">
        <f t="shared" si="2"/>
        <v>37</v>
      </c>
      <c r="J29" s="75" t="s">
        <f t="shared" si="3"/>
        <v>37</v>
      </c>
      <c r="K29" s="75" t="s">
        <f t="shared" si="4"/>
        <v>37</v>
      </c>
      <c r="L29" s="75" t="s">
        <f t="shared" si="5"/>
        <v>37</v>
      </c>
      <c r="M29" s="104" t="s">
        <f t="shared" si="6"/>
        <v>37</v>
      </c>
      <c r="N29" s="74" t="s">
        <f>IF(B29="","",IFERROR(VLOOKUP(B29,'Loss_Exceedance_Probability'!$A:$Z,5,false),""))</f>
        <v>37</v>
      </c>
      <c r="AA29" s="76" t="s">
        <f>IF($O29="Use Investment EAL",_xlfn.XLOOKUP($B29,'Investment_Prioritization'!$B:$B,'Investment_Prioritization'!$D:$D,$C29,0),$C29)</f>
        <v>37</v>
      </c>
      <c r="AB29" s="76" t="s">
        <f>IF($O29="Use Investment EAL",IF(COUNTIF('Investment_Prioritization'!$B:$B,$B29)&gt;0,"Investment","Baseline"),"Baseline")</f>
        <v>139</v>
      </c>
      <c r="AC29" s="76" t="s">
        <f>IF(B29="","",IFERROR(VLOOKUP(B29,'Unified_Risk_Assessment'!$A:$S,19,false),"#N/A"))</f>
        <v>37</v>
      </c>
    </row>
    <row r="30" customHeight="1" ht="75.0">
      <c r="C30" s="75" t="s">
        <f>IF($O30="Use Investment EAL",MAX(0,$AC30-SUMIFS('Investment_Prioritization'!$E:$E,'Investment_Prioritization'!$B:$B,$B30)),$AC30)</f>
        <v>37</v>
      </c>
      <c r="H30" s="75" t="s">
        <f t="shared" si="1"/>
        <v>37</v>
      </c>
      <c r="I30" s="75" t="s">
        <f t="shared" si="2"/>
        <v>37</v>
      </c>
      <c r="J30" s="75" t="s">
        <f t="shared" si="3"/>
        <v>37</v>
      </c>
      <c r="K30" s="75" t="s">
        <f t="shared" si="4"/>
        <v>37</v>
      </c>
      <c r="L30" s="75" t="s">
        <f t="shared" si="5"/>
        <v>37</v>
      </c>
      <c r="M30" s="104" t="s">
        <f t="shared" si="6"/>
        <v>37</v>
      </c>
      <c r="N30" s="74" t="s">
        <f>IF(B30="","",IFERROR(VLOOKUP(B30,'Loss_Exceedance_Probability'!$A:$Z,5,false),""))</f>
        <v>37</v>
      </c>
      <c r="AA30" s="76" t="s">
        <f>IF($O30="Use Investment EAL",_xlfn.XLOOKUP($B30,'Investment_Prioritization'!$B:$B,'Investment_Prioritization'!$D:$D,$C30,0),$C30)</f>
        <v>37</v>
      </c>
      <c r="AB30" s="76" t="s">
        <f>IF($O30="Use Investment EAL",IF(COUNTIF('Investment_Prioritization'!$B:$B,$B30)&gt;0,"Investment","Baseline"),"Baseline")</f>
        <v>139</v>
      </c>
      <c r="AC30" s="76" t="s">
        <f>IF(B30="","",IFERROR(VLOOKUP(B30,'Unified_Risk_Assessment'!$A:$S,19,false),"#N/A"))</f>
        <v>37</v>
      </c>
    </row>
    <row r="31" customHeight="1" ht="75.0">
      <c r="C31" s="75" t="s">
        <f>IF($O31="Use Investment EAL",MAX(0,$AC31-SUMIFS('Investment_Prioritization'!$E:$E,'Investment_Prioritization'!$B:$B,$B31)),$AC31)</f>
        <v>37</v>
      </c>
      <c r="H31" s="75" t="s">
        <f t="shared" si="1"/>
        <v>37</v>
      </c>
      <c r="I31" s="75" t="s">
        <f t="shared" si="2"/>
        <v>37</v>
      </c>
      <c r="J31" s="75" t="s">
        <f t="shared" si="3"/>
        <v>37</v>
      </c>
      <c r="K31" s="75" t="s">
        <f t="shared" si="4"/>
        <v>37</v>
      </c>
      <c r="L31" s="75" t="s">
        <f t="shared" si="5"/>
        <v>37</v>
      </c>
      <c r="M31" s="104" t="s">
        <f t="shared" si="6"/>
        <v>37</v>
      </c>
      <c r="N31" s="74" t="s">
        <f>IF(B31="","",IFERROR(VLOOKUP(B31,'Loss_Exceedance_Probability'!$A:$Z,5,false),""))</f>
        <v>37</v>
      </c>
      <c r="AA31" s="76" t="s">
        <f>IF($O31="Use Investment EAL",_xlfn.XLOOKUP($B31,'Investment_Prioritization'!$B:$B,'Investment_Prioritization'!$D:$D,$C31,0),$C31)</f>
        <v>37</v>
      </c>
      <c r="AB31" s="76" t="s">
        <f>IF($O31="Use Investment EAL",IF(COUNTIF('Investment_Prioritization'!$B:$B,$B31)&gt;0,"Investment","Baseline"),"Baseline")</f>
        <v>139</v>
      </c>
      <c r="AC31" s="76" t="s">
        <f>IF(B31="","",IFERROR(VLOOKUP(B31,'Unified_Risk_Assessment'!$A:$S,19,false),"#N/A"))</f>
        <v>37</v>
      </c>
    </row>
    <row r="32" customHeight="1" ht="75.0">
      <c r="C32" s="75" t="s">
        <f>IF($O32="Use Investment EAL",MAX(0,$AC32-SUMIFS('Investment_Prioritization'!$E:$E,'Investment_Prioritization'!$B:$B,$B32)),$AC32)</f>
        <v>37</v>
      </c>
      <c r="M32" s="104" t="s">
        <f t="shared" si="6"/>
        <v>37</v>
      </c>
      <c r="AA32" s="76" t="s">
        <f>IF($O32="Use Investment EAL",_xlfn.XLOOKUP($B32,'Investment_Prioritization'!$B:$B,'Investment_Prioritization'!$D:$D,$C32,0),$C32)</f>
        <v>37</v>
      </c>
      <c r="AB32" s="76" t="s">
        <f>IF($O32="Use Investment EAL",IF(COUNTIF('Investment_Prioritization'!$B:$B,$B32)&gt;0,"Investment","Baseline"),"Baseline")</f>
        <v>139</v>
      </c>
      <c r="AC32" s="76" t="s">
        <f>IF(B32="","",IFERROR(VLOOKUP(B32,'Unified_Risk_Assessment'!$A:$S,19,false),"#N/A"))</f>
        <v>37</v>
      </c>
    </row>
    <row r="33" customHeight="1" ht="75.0">
      <c r="C33" s="75" t="s">
        <f>IF($O33="Use Investment EAL",MAX(0,$AC33-SUMIFS('Investment_Prioritization'!$E:$E,'Investment_Prioritization'!$B:$B,$B33)),$AC33)</f>
        <v>37</v>
      </c>
      <c r="M33" s="104" t="s">
        <f t="shared" si="6"/>
        <v>37</v>
      </c>
      <c r="AA33" s="76" t="s">
        <f>IF($O33="Use Investment EAL",_xlfn.XLOOKUP($B33,'Investment_Prioritization'!$B:$B,'Investment_Prioritization'!$D:$D,$C33,0),$C33)</f>
        <v>37</v>
      </c>
      <c r="AB33" s="76" t="s">
        <f>IF($O33="Use Investment EAL",IF(COUNTIF('Investment_Prioritization'!$B:$B,$B33)&gt;0,"Investment","Baseline"),"Baseline")</f>
        <v>139</v>
      </c>
      <c r="AC33" s="76" t="s">
        <f>IF(B33="","",IFERROR(VLOOKUP(B33,'Unified_Risk_Assessment'!$A:$S,19,false),"#N/A"))</f>
        <v>37</v>
      </c>
    </row>
    <row r="34" customHeight="1" ht="75.0">
      <c r="C34" s="75" t="s">
        <f>IF($O34="Use Investment EAL",MAX(0,$AC34-SUMIFS('Investment_Prioritization'!$E:$E,'Investment_Prioritization'!$B:$B,$B34)),$AC34)</f>
        <v>37</v>
      </c>
      <c r="M34" s="104" t="s">
        <f t="shared" si="6"/>
        <v>37</v>
      </c>
      <c r="AA34" s="76" t="s">
        <f>IF($O34="Use Investment EAL",_xlfn.XLOOKUP($B34,'Investment_Prioritization'!$B:$B,'Investment_Prioritization'!$D:$D,$C34,0),$C34)</f>
        <v>37</v>
      </c>
      <c r="AB34" s="76" t="s">
        <f>IF($O34="Use Investment EAL",IF(COUNTIF('Investment_Prioritization'!$B:$B,$B34)&gt;0,"Investment","Baseline"),"Baseline")</f>
        <v>139</v>
      </c>
      <c r="AC34" s="76" t="s">
        <f>IF(B34="","",IFERROR(VLOOKUP(B34,'Unified_Risk_Assessment'!$A:$S,19,false),"#N/A"))</f>
        <v>37</v>
      </c>
    </row>
    <row r="35" customHeight="1" ht="75.0">
      <c r="C35" s="75" t="s">
        <f>IF($O35="Use Investment EAL",MAX(0,$AC35-SUMIFS('Investment_Prioritization'!$E:$E,'Investment_Prioritization'!$B:$B,$B35)),$AC35)</f>
        <v>37</v>
      </c>
      <c r="M35" s="104" t="s">
        <f t="shared" si="6"/>
        <v>37</v>
      </c>
      <c r="AA35" s="76" t="s">
        <f>IF($O35="Use Investment EAL",_xlfn.XLOOKUP($B35,'Investment_Prioritization'!$B:$B,'Investment_Prioritization'!$D:$D,$C35,0),$C35)</f>
        <v>37</v>
      </c>
      <c r="AB35" s="76" t="s">
        <f>IF($O35="Use Investment EAL",IF(COUNTIF('Investment_Prioritization'!$B:$B,$B35)&gt;0,"Investment","Baseline"),"Baseline")</f>
        <v>139</v>
      </c>
      <c r="AC35" s="76" t="s">
        <f>IF(B35="","",IFERROR(VLOOKUP(B35,'Unified_Risk_Assessment'!$A:$S,19,false),"#N/A"))</f>
        <v>37</v>
      </c>
    </row>
    <row r="36" customHeight="1" ht="75.0">
      <c r="C36" s="75" t="s">
        <f>IF($O36="Use Investment EAL",MAX(0,$AC36-SUMIFS('Investment_Prioritization'!$E:$E,'Investment_Prioritization'!$B:$B,$B36)),$AC36)</f>
        <v>37</v>
      </c>
      <c r="M36" s="104" t="s">
        <f t="shared" si="6"/>
        <v>37</v>
      </c>
      <c r="AA36" s="76" t="s">
        <f>IF($O36="Use Investment EAL",_xlfn.XLOOKUP($B36,'Investment_Prioritization'!$B:$B,'Investment_Prioritization'!$D:$D,$C36,0),$C36)</f>
        <v>37</v>
      </c>
      <c r="AB36" s="76" t="s">
        <f>IF($O36="Use Investment EAL",IF(COUNTIF('Investment_Prioritization'!$B:$B,$B36)&gt;0,"Investment","Baseline"),"Baseline")</f>
        <v>139</v>
      </c>
      <c r="AC36" s="76" t="s">
        <f>IF(B36="","",IFERROR(VLOOKUP(B36,'Unified_Risk_Assessment'!$A:$S,19,false),"#N/A"))</f>
        <v>37</v>
      </c>
    </row>
    <row r="37" customHeight="1" ht="75.0">
      <c r="C37" s="75" t="s">
        <f>IF($O37="Use Investment EAL",MAX(0,$AC37-SUMIFS('Investment_Prioritization'!$E:$E,'Investment_Prioritization'!$B:$B,$B37)),$AC37)</f>
        <v>37</v>
      </c>
      <c r="M37" s="104" t="s">
        <f t="shared" si="6"/>
        <v>37</v>
      </c>
      <c r="AA37" s="76" t="s">
        <f>IF($O37="Use Investment EAL",_xlfn.XLOOKUP($B37,'Investment_Prioritization'!$B:$B,'Investment_Prioritization'!$D:$D,$C37,0),$C37)</f>
        <v>37</v>
      </c>
      <c r="AB37" s="76" t="s">
        <f>IF($O37="Use Investment EAL",IF(COUNTIF('Investment_Prioritization'!$B:$B,$B37)&gt;0,"Investment","Baseline"),"Baseline")</f>
        <v>139</v>
      </c>
      <c r="AC37" s="76" t="s">
        <f>IF(B37="","",IFERROR(VLOOKUP(B37,'Unified_Risk_Assessment'!$A:$S,19,false),"#N/A"))</f>
        <v>37</v>
      </c>
    </row>
    <row r="38" customHeight="1" ht="75.0">
      <c r="C38" s="75" t="s">
        <f>IF($O38="Use Investment EAL",MAX(0,$AC38-SUMIFS('Investment_Prioritization'!$E:$E,'Investment_Prioritization'!$B:$B,$B38)),$AC38)</f>
        <v>37</v>
      </c>
      <c r="M38" s="104" t="s">
        <f t="shared" si="6"/>
        <v>37</v>
      </c>
      <c r="AA38" s="76" t="s">
        <f>IF($O38="Use Investment EAL",_xlfn.XLOOKUP($B38,'Investment_Prioritization'!$B:$B,'Investment_Prioritization'!$D:$D,$C38,0),$C38)</f>
        <v>37</v>
      </c>
      <c r="AB38" s="76" t="s">
        <f>IF($O38="Use Investment EAL",IF(COUNTIF('Investment_Prioritization'!$B:$B,$B38)&gt;0,"Investment","Baseline"),"Baseline")</f>
        <v>139</v>
      </c>
      <c r="AC38" s="76" t="s">
        <f>IF(B38="","",IFERROR(VLOOKUP(B38,'Unified_Risk_Assessment'!$A:$S,19,false),"#N/A"))</f>
        <v>37</v>
      </c>
    </row>
    <row r="39" customHeight="1" ht="75.0">
      <c r="C39" s="75" t="s">
        <f>IF($O39="Use Investment EAL",MAX(0,$AC39-SUMIFS('Investment_Prioritization'!$E:$E,'Investment_Prioritization'!$B:$B,$B39)),$AC39)</f>
        <v>37</v>
      </c>
      <c r="M39" s="104" t="s">
        <f t="shared" ref="M39:M44" si="73">IF(OR($G39="",$G39=0),"",$J39/$G39)</f>
        <v>37</v>
      </c>
      <c r="AA39" s="76" t="s">
        <f>IF($O39="Use Investment EAL",_xlfn.XLOOKUP($B39,'Investment_Prioritization'!$B:$B,'Investment_Prioritization'!$D:$D,$C39,0),$C39)</f>
        <v>37</v>
      </c>
      <c r="AB39" s="76" t="s">
        <f>IF($O39="Use Investment EAL",IF(COUNTIF('Investment_Prioritization'!$B:$B,$B39)&gt;0,"Investment","Baseline"),"Baseline")</f>
        <v>139</v>
      </c>
      <c r="AC39" s="76" t="s">
        <f>IF(B39="","",IFERROR(VLOOKUP(B39,'Unified_Risk_Assessment'!$A:$S,19,false),"#N/A"))</f>
        <v>37</v>
      </c>
    </row>
    <row r="40" customHeight="1" ht="75.0">
      <c r="C40" s="75" t="s">
        <f>IF($O40="Use Investment EAL",MAX(0,$AC40-SUMIFS('Investment_Prioritization'!$E:$E,'Investment_Prioritization'!$B:$B,$B40)),$AC40)</f>
        <v>37</v>
      </c>
      <c r="M40" s="104" t="s">
        <f t="shared" si="73"/>
        <v>37</v>
      </c>
      <c r="AA40" s="76" t="s">
        <f>IF($O40="Use Investment EAL",_xlfn.XLOOKUP($B40,'Investment_Prioritization'!$B:$B,'Investment_Prioritization'!$D:$D,$C40,0),$C40)</f>
        <v>37</v>
      </c>
      <c r="AB40" s="76" t="s">
        <f>IF($O40="Use Investment EAL",IF(COUNTIF('Investment_Prioritization'!$B:$B,$B40)&gt;0,"Investment","Baseline"),"Baseline")</f>
        <v>139</v>
      </c>
      <c r="AC40" s="76" t="s">
        <f>IF(B40="","",IFERROR(VLOOKUP(B40,'Unified_Risk_Assessment'!$A:$S,19,false),"#N/A"))</f>
        <v>37</v>
      </c>
    </row>
    <row r="41" customHeight="1" ht="75.0">
      <c r="C41" s="75" t="s">
        <f>IF($O41="Use Investment EAL",MAX(0,$AC41-SUMIFS('Investment_Prioritization'!$E:$E,'Investment_Prioritization'!$B:$B,$B41)),$AC41)</f>
        <v>37</v>
      </c>
      <c r="M41" s="104" t="s">
        <f t="shared" si="73"/>
        <v>37</v>
      </c>
      <c r="AA41" s="76" t="s">
        <f>IF($O41="Use Investment EAL",_xlfn.XLOOKUP($B41,'Investment_Prioritization'!$B:$B,'Investment_Prioritization'!$D:$D,$C41,0),$C41)</f>
        <v>37</v>
      </c>
      <c r="AB41" s="76" t="s">
        <f>IF($O41="Use Investment EAL",IF(COUNTIF('Investment_Prioritization'!$B:$B,$B41)&gt;0,"Investment","Baseline"),"Baseline")</f>
        <v>139</v>
      </c>
      <c r="AC41" s="76" t="s">
        <f>IF(B41="","",IFERROR(VLOOKUP(B41,'Unified_Risk_Assessment'!$A:$S,19,false),"#N/A"))</f>
        <v>37</v>
      </c>
    </row>
    <row r="42" customHeight="1" ht="75.0">
      <c r="C42" s="75" t="s">
        <f>IF($O42="Use Investment EAL",MAX(0,$AC42-SUMIFS('Investment_Prioritization'!$E:$E,'Investment_Prioritization'!$B:$B,$B42)),$AC42)</f>
        <v>37</v>
      </c>
      <c r="M42" s="104" t="s">
        <f t="shared" si="73"/>
        <v>37</v>
      </c>
      <c r="AA42" s="76" t="s">
        <f>IF($O42="Use Investment EAL",_xlfn.XLOOKUP($B42,'Investment_Prioritization'!$B:$B,'Investment_Prioritization'!$D:$D,$C42,0),$C42)</f>
        <v>37</v>
      </c>
      <c r="AB42" s="76" t="s">
        <f>IF($O42="Use Investment EAL",IF(COUNTIF('Investment_Prioritization'!$B:$B,$B42)&gt;0,"Investment","Baseline"),"Baseline")</f>
        <v>139</v>
      </c>
      <c r="AC42" s="76" t="s">
        <f>IF(B42="","",IFERROR(VLOOKUP(B42,'Unified_Risk_Assessment'!$A:$S,19,false),"#N/A"))</f>
        <v>37</v>
      </c>
    </row>
    <row r="43" customHeight="1" ht="75.0">
      <c r="C43" s="75" t="s">
        <f>IF($O43="Use Investment EAL",MAX(0,$AC43-SUMIFS('Investment_Prioritization'!$E:$E,'Investment_Prioritization'!$B:$B,$B43)),$AC43)</f>
        <v>37</v>
      </c>
      <c r="M43" s="104" t="s">
        <f t="shared" si="73"/>
        <v>37</v>
      </c>
      <c r="AA43" s="76" t="s">
        <f>IF($O43="Use Investment EAL",_xlfn.XLOOKUP($B43,'Investment_Prioritization'!$B:$B,'Investment_Prioritization'!$D:$D,$C43,0),$C43)</f>
        <v>37</v>
      </c>
      <c r="AB43" s="76" t="s">
        <f>IF($O43="Use Investment EAL",IF(COUNTIF('Investment_Prioritization'!$B:$B,$B43)&gt;0,"Investment","Baseline"),"Baseline")</f>
        <v>139</v>
      </c>
      <c r="AC43" s="76" t="s">
        <f>IF(B43="","",IFERROR(VLOOKUP(B43,'Unified_Risk_Assessment'!$A:$S,19,false),"#N/A"))</f>
        <v>37</v>
      </c>
    </row>
    <row r="44" customHeight="1" ht="75.0">
      <c r="C44" s="75" t="s">
        <f>IF($O44="Use Investment EAL",MAX(0,$AC44-SUMIFS('Investment_Prioritization'!$E:$E,'Investment_Prioritization'!$B:$B,$B44)),$AC44)</f>
        <v>37</v>
      </c>
      <c r="M44" s="104" t="s">
        <f t="shared" si="73"/>
        <v>37</v>
      </c>
      <c r="AA44" s="76" t="s">
        <f>IF($O44="Use Investment EAL",_xlfn.XLOOKUP($B44,'Investment_Prioritization'!$B:$B,'Investment_Prioritization'!$D:$D,$C44,0),$C44)</f>
        <v>37</v>
      </c>
      <c r="AB44" s="76" t="s">
        <f>IF($O44="Use Investment EAL",IF(COUNTIF('Investment_Prioritization'!$B:$B,$B44)&gt;0,"Investment","Baseline"),"Baseline")</f>
        <v>139</v>
      </c>
      <c r="AC44" s="76" t="s">
        <f>IF(B44="","",IFERROR(VLOOKUP(B44,'Unified_Risk_Assessment'!$A:$S,19,false),"#N/A"))</f>
        <v>37</v>
      </c>
    </row>
    <row r="45" customHeight="1" ht="75.0">
      <c r="C45" s="75" t="s">
        <f>IF($O45="Use Investment EAL",MAX(0,$AC45-SUMIFS('Investment_Prioritization'!$E:$E,'Investment_Prioritization'!$B:$B,$B45)),$AC45)</f>
        <v>37</v>
      </c>
      <c r="M45" s="43" t="s">
        <f t="shared" ref="M45:M49" si="74">IF(G45="","",L45/G45)</f>
        <v>37</v>
      </c>
      <c r="AA45" s="76" t="s">
        <f>IF($O45="Use Investment EAL",_xlfn.XLOOKUP($B45,'Investment_Prioritization'!$B:$B,'Investment_Prioritization'!$D:$D,$C45,0),$C45)</f>
        <v>37</v>
      </c>
      <c r="AB45" s="76" t="s">
        <f>IF($O45="Use Investment EAL",IF(COUNTIF('Investment_Prioritization'!$B:$B,$B45)&gt;0,"Investment","Baseline"),"Baseline")</f>
        <v>139</v>
      </c>
      <c r="AC45" s="76" t="s">
        <f>IF(B45="","",IFERROR(VLOOKUP(B45,'Unified_Risk_Assessment'!$A:$S,19,false),"#N/A"))</f>
        <v>37</v>
      </c>
    </row>
    <row r="46" customHeight="1" ht="75.0">
      <c r="C46" s="75" t="s">
        <f>IF($O46="Use Investment EAL",MAX(0,$AC46-SUMIFS('Investment_Prioritization'!$E:$E,'Investment_Prioritization'!$B:$B,$B46)),$AC46)</f>
        <v>37</v>
      </c>
      <c r="M46" s="43" t="s">
        <f t="shared" si="74"/>
        <v>37</v>
      </c>
      <c r="AA46" s="76" t="s">
        <f>IF($O46="Use Investment EAL",_xlfn.XLOOKUP($B46,'Investment_Prioritization'!$B:$B,'Investment_Prioritization'!$D:$D,$C46,0),$C46)</f>
        <v>37</v>
      </c>
      <c r="AB46" s="76" t="s">
        <f>IF($O46="Use Investment EAL",IF(COUNTIF('Investment_Prioritization'!$B:$B,$B46)&gt;0,"Investment","Baseline"),"Baseline")</f>
        <v>139</v>
      </c>
      <c r="AC46" s="76" t="s">
        <f>IF(B46="","",IFERROR(VLOOKUP(B46,'Unified_Risk_Assessment'!$A:$S,19,false),"#N/A"))</f>
        <v>37</v>
      </c>
    </row>
    <row r="47" customHeight="1" ht="75.0">
      <c r="C47" s="75" t="s">
        <f>IF($O47="Use Investment EAL",MAX(0,$AC47-SUMIFS('Investment_Prioritization'!$E:$E,'Investment_Prioritization'!$B:$B,$B47)),$AC47)</f>
        <v>37</v>
      </c>
      <c r="M47" s="43" t="s">
        <f t="shared" si="74"/>
        <v>37</v>
      </c>
      <c r="AA47" s="76" t="s">
        <f>IF($O47="Use Investment EAL",_xlfn.XLOOKUP($B47,'Investment_Prioritization'!$B:$B,'Investment_Prioritization'!$D:$D,$C47,0),$C47)</f>
        <v>37</v>
      </c>
      <c r="AB47" s="76" t="s">
        <f>IF($O47="Use Investment EAL",IF(COUNTIF('Investment_Prioritization'!$B:$B,$B47)&gt;0,"Investment","Baseline"),"Baseline")</f>
        <v>139</v>
      </c>
      <c r="AC47" s="76" t="s">
        <f>IF(B47="","",IFERROR(VLOOKUP(B47,'Unified_Risk_Assessment'!$A:$S,19,false),"#N/A"))</f>
        <v>37</v>
      </c>
    </row>
    <row r="48" customHeight="1" ht="75.0">
      <c r="C48" s="75" t="s">
        <f>IF($O48="Use Investment EAL",MAX(0,$AC48-SUMIFS('Investment_Prioritization'!$E:$E,'Investment_Prioritization'!$B:$B,$B48)),$AC48)</f>
        <v>37</v>
      </c>
      <c r="M48" s="43" t="s">
        <f t="shared" si="74"/>
        <v>37</v>
      </c>
      <c r="AA48" s="76" t="s">
        <f>IF($O48="Use Investment EAL",_xlfn.XLOOKUP($B48,'Investment_Prioritization'!$B:$B,'Investment_Prioritization'!$D:$D,$C48,0),$C48)</f>
        <v>37</v>
      </c>
      <c r="AB48" s="76" t="s">
        <f>IF($O48="Use Investment EAL",IF(COUNTIF('Investment_Prioritization'!$B:$B,$B48)&gt;0,"Investment","Baseline"),"Baseline")</f>
        <v>139</v>
      </c>
      <c r="AC48" s="76" t="s">
        <f>IF(B48="","",IFERROR(VLOOKUP(B48,'Unified_Risk_Assessment'!$A:$S,19,false),"#N/A"))</f>
        <v>37</v>
      </c>
    </row>
    <row r="49" customHeight="1" ht="75.0">
      <c r="C49" s="75" t="s">
        <f>IF($O49="Use Investment EAL",MAX(0,$AC49-SUMIFS('Investment_Prioritization'!$E:$E,'Investment_Prioritization'!$B:$B,$B49)),$AC49)</f>
        <v>37</v>
      </c>
      <c r="M49" s="43" t="s">
        <f t="shared" si="74"/>
        <v>37</v>
      </c>
      <c r="AA49" s="76" t="s">
        <f>IF($O49="Use Investment EAL",_xlfn.XLOOKUP($B49,'Investment_Prioritization'!$B:$B,'Investment_Prioritization'!$D:$D,$C49,0),$C49)</f>
        <v>37</v>
      </c>
      <c r="AB49" s="76" t="s">
        <f>IF($O49="Use Investment EAL",IF(COUNTIF('Investment_Prioritization'!$B:$B,$B49)&gt;0,"Investment","Baseline"),"Baseline")</f>
        <v>139</v>
      </c>
      <c r="AC49" s="76" t="s">
        <f>IF(B49="","",IFERROR(VLOOKUP(B49,'Unified_Risk_Assessment'!$A:$S,19,false),"#N/A"))</f>
        <v>37</v>
      </c>
    </row>
    <row r="50" customHeight="1" ht="75.0">
      <c r="C50" s="75" t="s">
        <f>IF($O50="Use Investment EAL",MAX(0,$AC50-SUMIFS('Investment_Prioritization'!$E:$E,'Investment_Prioritization'!$B:$B,$B50)),$AC50)</f>
        <v>37</v>
      </c>
      <c r="M50" s="43" t="s">
        <f t="shared" ref="M50:M86" si="75">IF(K50=0,"",L50/K50)</f>
        <v>37</v>
      </c>
      <c r="AA50" s="76" t="s">
        <f>IF($O50="Use Investment EAL",_xlfn.XLOOKUP($B50,'Investment_Prioritization'!$B:$B,'Investment_Prioritization'!$D:$D,$C50,0),$C50)</f>
        <v>37</v>
      </c>
      <c r="AB50" s="76" t="s">
        <f>IF($O50="Use Investment EAL",IF(COUNTIF('Investment_Prioritization'!$B:$B,$B50)&gt;0,"Investment","Baseline"),"Baseline")</f>
        <v>139</v>
      </c>
      <c r="AC50" s="76" t="s">
        <f>IF(B50="","",IFERROR(VLOOKUP(B50,'Unified_Risk_Assessment'!$A:$S,19,false),"#N/A"))</f>
        <v>37</v>
      </c>
    </row>
    <row r="51" customHeight="1" ht="75.0">
      <c r="C51" s="75" t="s">
        <f>IF($O51="Use Investment EAL",MAX(0,$AC51-SUMIFS('Investment_Prioritization'!$E:$E,'Investment_Prioritization'!$B:$B,$B51)),$AC51)</f>
        <v>37</v>
      </c>
      <c r="M51" s="43" t="s">
        <f t="shared" si="75"/>
        <v>37</v>
      </c>
      <c r="AA51" s="76" t="s">
        <f>IF($O51="Use Investment EAL",_xlfn.XLOOKUP($B51,'Investment_Prioritization'!$B:$B,'Investment_Prioritization'!$D:$D,$C51,0),$C51)</f>
        <v>37</v>
      </c>
      <c r="AB51" s="76" t="s">
        <f>IF($O51="Use Investment EAL",IF(COUNTIF('Investment_Prioritization'!$B:$B,$B51)&gt;0,"Investment","Baseline"),"Baseline")</f>
        <v>139</v>
      </c>
      <c r="AC51" s="76" t="s">
        <f>IF(B51="","",IFERROR(VLOOKUP(B51,'Unified_Risk_Assessment'!$A:$S,19,false),"#N/A"))</f>
        <v>37</v>
      </c>
    </row>
    <row r="52" customHeight="1" ht="75.0">
      <c r="C52" s="75" t="s">
        <f>IF($O52="Use Investment EAL",MAX(0,$AC52-SUMIFS('Investment_Prioritization'!$E:$E,'Investment_Prioritization'!$B:$B,$B52)),$AC52)</f>
        <v>37</v>
      </c>
      <c r="M52" s="43" t="s">
        <f t="shared" si="75"/>
        <v>37</v>
      </c>
      <c r="AA52" s="76" t="s">
        <f>IF($O52="Use Investment EAL",_xlfn.XLOOKUP($B52,'Investment_Prioritization'!$B:$B,'Investment_Prioritization'!$D:$D,$C52,0),$C52)</f>
        <v>37</v>
      </c>
      <c r="AB52" s="76" t="s">
        <f>IF($O52="Use Investment EAL",IF(COUNTIF('Investment_Prioritization'!$B:$B,$B52)&gt;0,"Investment","Baseline"),"Baseline")</f>
        <v>139</v>
      </c>
      <c r="AC52" s="76" t="s">
        <f>IF(B52="","",IFERROR(VLOOKUP(B52,'Unified_Risk_Assessment'!$A:$S,19,false),"#N/A"))</f>
        <v>37</v>
      </c>
    </row>
    <row r="53" customHeight="1" ht="75.0">
      <c r="C53" s="75" t="s">
        <f>IF($O53="Use Investment EAL",MAX(0,$AC53-SUMIFS('Investment_Prioritization'!$E:$E,'Investment_Prioritization'!$B:$B,$B53)),$AC53)</f>
        <v>37</v>
      </c>
      <c r="M53" s="43" t="s">
        <f t="shared" si="75"/>
        <v>37</v>
      </c>
      <c r="AA53" s="76" t="s">
        <f>IF($O53="Use Investment EAL",_xlfn.XLOOKUP($B53,'Investment_Prioritization'!$B:$B,'Investment_Prioritization'!$D:$D,$C53,0),$C53)</f>
        <v>37</v>
      </c>
      <c r="AB53" s="76" t="s">
        <f>IF($O53="Use Investment EAL",IF(COUNTIF('Investment_Prioritization'!$B:$B,$B53)&gt;0,"Investment","Baseline"),"Baseline")</f>
        <v>139</v>
      </c>
      <c r="AC53" s="76" t="s">
        <f>IF(B53="","",IFERROR(VLOOKUP(B53,'Unified_Risk_Assessment'!$A:$S,19,false),"#N/A"))</f>
        <v>37</v>
      </c>
    </row>
    <row r="54" customHeight="1" ht="75.0">
      <c r="C54" s="75" t="s">
        <f>IF($O54="Use Investment EAL",_xlfn.XLOOKUP($B54,'Investment_Prioritization'!$B:$B,'Investment_Prioritization'!$D:$D,AC54,0),AC54)</f>
        <v>37</v>
      </c>
      <c r="M54" s="43" t="s">
        <f t="shared" si="75"/>
        <v>37</v>
      </c>
      <c r="AA54" s="76" t="s">
        <f>IF($O54="Use Investment EAL",_xlfn.XLOOKUP($B54,'Investment_Prioritization'!$B:$B,'Investment_Prioritization'!$D:$D,$C54,0),$C54)</f>
        <v>37</v>
      </c>
      <c r="AB54" s="76" t="s">
        <f>IF($O54="Use Investment EAL",IF(COUNTIF('Investment_Prioritization'!$B:$B,$B54)&gt;0,"Investment","Baseline"),"Baseline")</f>
        <v>139</v>
      </c>
      <c r="AC54" s="76" t="s">
        <f>IF(B54="","",IFERROR(VLOOKUP(B54,'Unified_Risk_Assessment'!$A:$S,19,false),"#N/A"))</f>
        <v>37</v>
      </c>
    </row>
    <row r="55" customHeight="1" ht="75.0">
      <c r="C55" s="75" t="s">
        <f>IF($O55="Use Investment EAL",_xlfn.XLOOKUP($B55,'Investment_Prioritization'!$B:$B,'Investment_Prioritization'!$D:$D,AC55,0),AC55)</f>
        <v>37</v>
      </c>
      <c r="M55" s="43" t="s">
        <f t="shared" si="75"/>
        <v>37</v>
      </c>
      <c r="AA55" s="76" t="s">
        <f>IF($O55="Use Investment EAL",_xlfn.XLOOKUP($B55,'Investment_Prioritization'!$B:$B,'Investment_Prioritization'!$D:$D,$C55,0),$C55)</f>
        <v>37</v>
      </c>
      <c r="AB55" s="76" t="s">
        <f>IF($O55="Use Investment EAL",IF(COUNTIF('Investment_Prioritization'!$B:$B,$B55)&gt;0,"Investment","Baseline"),"Baseline")</f>
        <v>139</v>
      </c>
      <c r="AC55" s="76" t="s">
        <f>IF(B55="","",IFERROR(VLOOKUP(B55,'Unified_Risk_Assessment'!$A:$S,19,false),"#N/A"))</f>
        <v>37</v>
      </c>
    </row>
    <row r="56" customHeight="1" ht="75.0">
      <c r="C56" s="75" t="s">
        <f>IF($O56="Use Investment EAL",_xlfn.XLOOKUP($B56,'Investment_Prioritization'!$B:$B,'Investment_Prioritization'!$D:$D,AC56,0),AC56)</f>
        <v>37</v>
      </c>
      <c r="M56" s="43" t="s">
        <f t="shared" si="75"/>
        <v>37</v>
      </c>
      <c r="AA56" s="76" t="s">
        <f>IF($O56="Use Investment EAL",_xlfn.XLOOKUP($B56,'Investment_Prioritization'!$B:$B,'Investment_Prioritization'!$D:$D,$C56,0),$C56)</f>
        <v>37</v>
      </c>
      <c r="AB56" s="76" t="s">
        <f>IF($O56="Use Investment EAL",IF(COUNTIF('Investment_Prioritization'!$B:$B,$B56)&gt;0,"Investment","Baseline"),"Baseline")</f>
        <v>139</v>
      </c>
      <c r="AC56" s="76" t="s">
        <f>IF(B56="","",IFERROR(VLOOKUP(B56,'Unified_Risk_Assessment'!$A:$S,19,false),"#N/A"))</f>
        <v>37</v>
      </c>
    </row>
    <row r="57" customHeight="1" ht="75.0">
      <c r="C57" s="75" t="s">
        <f>IF($O57="Use Investment EAL",_xlfn.XLOOKUP($B57,'Investment_Prioritization'!$B:$B,'Investment_Prioritization'!$D:$D,AC57,0),AC57)</f>
        <v>37</v>
      </c>
      <c r="M57" s="43" t="s">
        <f t="shared" si="75"/>
        <v>37</v>
      </c>
      <c r="AA57" s="76" t="s">
        <f>IF($O57="Use Investment EAL",_xlfn.XLOOKUP($B57,'Investment_Prioritization'!$B:$B,'Investment_Prioritization'!$D:$D,$C57,0),$C57)</f>
        <v>37</v>
      </c>
      <c r="AB57" s="76" t="s">
        <f>IF($O57="Use Investment EAL",IF(COUNTIF('Investment_Prioritization'!$B:$B,$B57)&gt;0,"Investment","Baseline"),"Baseline")</f>
        <v>139</v>
      </c>
      <c r="AC57" s="76" t="s">
        <f>IF(B57="","",IFERROR(VLOOKUP(B57,'Unified_Risk_Assessment'!$A:$S,19,false),"#N/A"))</f>
        <v>37</v>
      </c>
    </row>
    <row r="58" customHeight="1" ht="75.0">
      <c r="C58" s="75" t="s">
        <f>IF($O58="Use Investment EAL",_xlfn.XLOOKUP($B58,'Investment_Prioritization'!$B:$B,'Investment_Prioritization'!$D:$D,AC58,0),AC58)</f>
        <v>37</v>
      </c>
      <c r="M58" s="43" t="s">
        <f t="shared" si="75"/>
        <v>37</v>
      </c>
      <c r="AA58" s="76" t="s">
        <f>IF($O58="Use Investment EAL",_xlfn.XLOOKUP($B58,'Investment_Prioritization'!$B:$B,'Investment_Prioritization'!$D:$D,$C58,0),$C58)</f>
        <v>37</v>
      </c>
      <c r="AB58" s="76" t="s">
        <f>IF($O58="Use Investment EAL",IF(COUNTIF('Investment_Prioritization'!$B:$B,$B58)&gt;0,"Investment","Baseline"),"Baseline")</f>
        <v>139</v>
      </c>
      <c r="AC58" s="76" t="s">
        <f>IF(B58="","",IFERROR(VLOOKUP(B58,'Unified_Risk_Assessment'!$A:$S,19,false),"#N/A"))</f>
        <v>37</v>
      </c>
    </row>
    <row r="59" customHeight="1" ht="75.0">
      <c r="C59" s="75" t="s">
        <f>IF($O59="Use Investment EAL",_xlfn.XLOOKUP($B59,'Investment_Prioritization'!$B:$B,'Investment_Prioritization'!$D:$D,AC59,0),AC59)</f>
        <v>37</v>
      </c>
      <c r="M59" s="43" t="s">
        <f t="shared" si="75"/>
        <v>37</v>
      </c>
      <c r="AA59" s="76" t="s">
        <f>IF($O59="Use Investment EAL",_xlfn.XLOOKUP($B59,'Investment_Prioritization'!$B:$B,'Investment_Prioritization'!$D:$D,$C59,0),$C59)</f>
        <v>37</v>
      </c>
      <c r="AB59" s="76" t="s">
        <f>IF($O59="Use Investment EAL",IF(COUNTIF('Investment_Prioritization'!$B:$B,$B59)&gt;0,"Investment","Baseline"),"Baseline")</f>
        <v>139</v>
      </c>
      <c r="AC59" s="76" t="s">
        <f>IF(B59="","",IFERROR(VLOOKUP(B59,'Unified_Risk_Assessment'!$A:$S,19,false),"#N/A"))</f>
        <v>37</v>
      </c>
    </row>
    <row r="60" customHeight="1" ht="75.0">
      <c r="C60" s="75" t="s">
        <f>IF($O60="Use Investment EAL",_xlfn.XLOOKUP($B60,'Investment_Prioritization'!$B:$B,'Investment_Prioritization'!$D:$D,AC60,0),AC60)</f>
        <v>37</v>
      </c>
      <c r="M60" s="43" t="s">
        <f t="shared" si="75"/>
        <v>37</v>
      </c>
      <c r="AA60" s="76" t="s">
        <f>IF($O60="Use Investment EAL",_xlfn.XLOOKUP($B60,'Investment_Prioritization'!$B:$B,'Investment_Prioritization'!$D:$D,$C60,0),$C60)</f>
        <v>37</v>
      </c>
      <c r="AB60" s="76" t="s">
        <f>IF($O60="Use Investment EAL",IF(COUNTIF('Investment_Prioritization'!$B:$B,$B60)&gt;0,"Investment","Baseline"),"Baseline")</f>
        <v>139</v>
      </c>
      <c r="AC60" s="76" t="s">
        <f>IF(B60="","",IFERROR(VLOOKUP(B60,'Unified_Risk_Assessment'!$A:$S,19,false),"#N/A"))</f>
        <v>37</v>
      </c>
    </row>
    <row r="61" customHeight="1" ht="75.0">
      <c r="C61" s="75" t="s">
        <f>IF($O61="Use Investment EAL",_xlfn.XLOOKUP($B61,'Investment_Prioritization'!$B:$B,'Investment_Prioritization'!$D:$D,AC61,0),AC61)</f>
        <v>37</v>
      </c>
      <c r="M61" s="43" t="s">
        <f t="shared" si="75"/>
        <v>37</v>
      </c>
      <c r="AA61" s="76" t="s">
        <f>IF($O61="Use Investment EAL",_xlfn.XLOOKUP($B61,'Investment_Prioritization'!$B:$B,'Investment_Prioritization'!$D:$D,$C61,0),$C61)</f>
        <v>37</v>
      </c>
      <c r="AB61" s="76" t="s">
        <f>IF($O61="Use Investment EAL",IF(COUNTIF('Investment_Prioritization'!$B:$B,$B61)&gt;0,"Investment","Baseline"),"Baseline")</f>
        <v>139</v>
      </c>
      <c r="AC61" s="76" t="s">
        <f>IF(B61="","",IFERROR(VLOOKUP(B61,'Unified_Risk_Assessment'!$A:$S,19,false),"#N/A"))</f>
        <v>37</v>
      </c>
    </row>
    <row r="62" customHeight="1" ht="75.0">
      <c r="C62" s="75" t="s">
        <f>IF($O62="Use Investment EAL",_xlfn.XLOOKUP($B62,'Investment_Prioritization'!$B:$B,'Investment_Prioritization'!$D:$D,AC62,0),AC62)</f>
        <v>37</v>
      </c>
      <c r="M62" s="43" t="s">
        <f t="shared" si="75"/>
        <v>37</v>
      </c>
      <c r="AA62" s="76" t="s">
        <f>IF($O62="Use Investment EAL",_xlfn.XLOOKUP($B62,'Investment_Prioritization'!$B:$B,'Investment_Prioritization'!$D:$D,$C62,0),$C62)</f>
        <v>37</v>
      </c>
      <c r="AB62" s="76" t="s">
        <f>IF($O62="Use Investment EAL",IF(COUNTIF('Investment_Prioritization'!$B:$B,$B62)&gt;0,"Investment","Baseline"),"Baseline")</f>
        <v>139</v>
      </c>
      <c r="AC62" s="76" t="s">
        <f>IF(B62="","",IFERROR(VLOOKUP(B62,'Unified_Risk_Assessment'!$A:$S,19,false),"#N/A"))</f>
        <v>37</v>
      </c>
    </row>
    <row r="63" customHeight="1" ht="75.0">
      <c r="C63" s="75" t="s">
        <f>IF($O63="Use Investment EAL",_xlfn.XLOOKUP($B63,'Investment_Prioritization'!$B:$B,'Investment_Prioritization'!$D:$D,AC63,0),AC63)</f>
        <v>37</v>
      </c>
      <c r="M63" s="43" t="s">
        <f t="shared" si="75"/>
        <v>37</v>
      </c>
      <c r="AA63" s="76" t="s">
        <f>IF($O63="Use Investment EAL",_xlfn.XLOOKUP($B63,'Investment_Prioritization'!$B:$B,'Investment_Prioritization'!$D:$D,$C63,0),$C63)</f>
        <v>37</v>
      </c>
      <c r="AB63" s="76" t="s">
        <f>IF($O63="Use Investment EAL",IF(COUNTIF('Investment_Prioritization'!$B:$B,$B63)&gt;0,"Investment","Baseline"),"Baseline")</f>
        <v>139</v>
      </c>
      <c r="AC63" s="76" t="s">
        <f>IF(B63="","",IFERROR(VLOOKUP(B63,'Unified_Risk_Assessment'!$A:$S,19,false),"#N/A"))</f>
        <v>37</v>
      </c>
    </row>
    <row r="64" customHeight="1" ht="75.0">
      <c r="C64" s="75" t="s">
        <f>IF($O64="Use Investment EAL",_xlfn.XLOOKUP($B64,'Investment_Prioritization'!$B:$B,'Investment_Prioritization'!$D:$D,AC64,0),AC64)</f>
        <v>37</v>
      </c>
      <c r="M64" s="43" t="s">
        <f t="shared" si="75"/>
        <v>37</v>
      </c>
      <c r="AA64" s="76" t="s">
        <f>IF($O64="Use Investment EAL",_xlfn.XLOOKUP($B64,'Investment_Prioritization'!$B:$B,'Investment_Prioritization'!$D:$D,$C64,0),$C64)</f>
        <v>37</v>
      </c>
      <c r="AB64" s="76" t="s">
        <f>IF($O64="Use Investment EAL",IF(COUNTIF('Investment_Prioritization'!$B:$B,$B64)&gt;0,"Investment","Baseline"),"Baseline")</f>
        <v>139</v>
      </c>
      <c r="AC64" s="76" t="s">
        <f>IF(B64="","",IFERROR(VLOOKUP(B64,'Unified_Risk_Assessment'!$A:$S,19,false),"#N/A"))</f>
        <v>37</v>
      </c>
    </row>
    <row r="65" customHeight="1" ht="75.0">
      <c r="C65" s="75" t="s">
        <f>IF($O65="Use Investment EAL",_xlfn.XLOOKUP($B65,'Investment_Prioritization'!$B:$B,'Investment_Prioritization'!$D:$D,AC65,0),AC65)</f>
        <v>37</v>
      </c>
      <c r="M65" s="43" t="s">
        <f t="shared" si="75"/>
        <v>37</v>
      </c>
      <c r="AA65" s="76" t="s">
        <f>IF($O65="Use Investment EAL",_xlfn.XLOOKUP($B65,'Investment_Prioritization'!$B:$B,'Investment_Prioritization'!$D:$D,$C65,0),$C65)</f>
        <v>37</v>
      </c>
      <c r="AB65" s="76" t="s">
        <f>IF($O65="Use Investment EAL",IF(COUNTIF('Investment_Prioritization'!$B:$B,$B65)&gt;0,"Investment","Baseline"),"Baseline")</f>
        <v>139</v>
      </c>
      <c r="AC65" s="76" t="s">
        <f>IF(B65="","",IFERROR(VLOOKUP(B65,'Unified_Risk_Assessment'!$A:$S,19,false),"#N/A"))</f>
        <v>37</v>
      </c>
    </row>
    <row r="66" customHeight="1" ht="75.0">
      <c r="C66" s="75" t="s">
        <f>IF($O66="Use Investment EAL",_xlfn.XLOOKUP($B66,'Investment_Prioritization'!$B:$B,'Investment_Prioritization'!$D:$D,AC66,0),AC66)</f>
        <v>37</v>
      </c>
      <c r="M66" s="43" t="s">
        <f t="shared" si="75"/>
        <v>37</v>
      </c>
      <c r="AA66" s="76" t="s">
        <f>IF($O66="Use Investment EAL",_xlfn.XLOOKUP($B66,'Investment_Prioritization'!$B:$B,'Investment_Prioritization'!$D:$D,$C66,0),$C66)</f>
        <v>37</v>
      </c>
      <c r="AB66" s="76" t="s">
        <f>IF($O66="Use Investment EAL",IF(COUNTIF('Investment_Prioritization'!$B:$B,$B66)&gt;0,"Investment","Baseline"),"Baseline")</f>
        <v>139</v>
      </c>
      <c r="AC66" s="76" t="s">
        <f>IF(B66="","",IFERROR(VLOOKUP(B66,'Unified_Risk_Assessment'!$A:$S,19,false),"#N/A"))</f>
        <v>37</v>
      </c>
    </row>
    <row r="67" customHeight="1" ht="75.0">
      <c r="C67" s="75" t="s">
        <f>IF($O67="Use Investment EAL",_xlfn.XLOOKUP($B67,'Investment_Prioritization'!$B:$B,'Investment_Prioritization'!$D:$D,AC67,0),AC67)</f>
        <v>37</v>
      </c>
      <c r="M67" s="43" t="s">
        <f t="shared" si="75"/>
        <v>37</v>
      </c>
      <c r="AA67" s="76" t="s">
        <f>IF($O67="Use Investment EAL",_xlfn.XLOOKUP($B67,'Investment_Prioritization'!$B:$B,'Investment_Prioritization'!$D:$D,$C67,0),$C67)</f>
        <v>37</v>
      </c>
      <c r="AB67" s="76" t="s">
        <f>IF($O67="Use Investment EAL",IF(COUNTIF('Investment_Prioritization'!$B:$B,$B67)&gt;0,"Investment","Baseline"),"Baseline")</f>
        <v>139</v>
      </c>
      <c r="AC67" s="76" t="s">
        <f>IF(B67="","",IFERROR(VLOOKUP(B67,'Unified_Risk_Assessment'!$A:$S,19,false),"#N/A"))</f>
        <v>37</v>
      </c>
    </row>
    <row r="68" customHeight="1" ht="75.0">
      <c r="C68" s="75" t="s">
        <f>IF($O68="Use Investment EAL",_xlfn.XLOOKUP($B68,'Investment_Prioritization'!$B:$B,'Investment_Prioritization'!$D:$D,AC68,0),AC68)</f>
        <v>37</v>
      </c>
      <c r="M68" s="43" t="s">
        <f t="shared" si="75"/>
        <v>37</v>
      </c>
      <c r="AA68" s="76" t="s">
        <f>IF($O68="Use Investment EAL",_xlfn.XLOOKUP($B68,'Investment_Prioritization'!$B:$B,'Investment_Prioritization'!$D:$D,$C68,0),$C68)</f>
        <v>37</v>
      </c>
      <c r="AB68" s="76" t="s">
        <f>IF($O68="Use Investment EAL",IF(COUNTIF('Investment_Prioritization'!$B:$B,$B68)&gt;0,"Investment","Baseline"),"Baseline")</f>
        <v>139</v>
      </c>
      <c r="AC68" s="76" t="s">
        <f>IF(B68="","",IFERROR(VLOOKUP(B68,'Unified_Risk_Assessment'!$A:$S,19,false),"#N/A"))</f>
        <v>37</v>
      </c>
    </row>
    <row r="69" customHeight="1" ht="75.0">
      <c r="C69" s="75" t="s">
        <f>IF($O69="Use Investment EAL",_xlfn.XLOOKUP($B69,'Investment_Prioritization'!$B:$B,'Investment_Prioritization'!$D:$D,AC69,0),AC69)</f>
        <v>37</v>
      </c>
      <c r="M69" s="43" t="s">
        <f t="shared" si="75"/>
        <v>37</v>
      </c>
      <c r="AA69" s="76" t="s">
        <f>IF($O69="Use Investment EAL",_xlfn.XLOOKUP($B69,'Investment_Prioritization'!$B:$B,'Investment_Prioritization'!$D:$D,$C69,0),$C69)</f>
        <v>37</v>
      </c>
      <c r="AB69" s="76" t="s">
        <f>IF($O69="Use Investment EAL",IF(COUNTIF('Investment_Prioritization'!$B:$B,$B69)&gt;0,"Investment","Baseline"),"Baseline")</f>
        <v>139</v>
      </c>
      <c r="AC69" s="76" t="s">
        <f>IF(B69="","",IFERROR(VLOOKUP(B69,'Unified_Risk_Assessment'!$A:$S,19,false),"#N/A"))</f>
        <v>37</v>
      </c>
    </row>
    <row r="70" customHeight="1" ht="75.0">
      <c r="C70" s="75" t="s">
        <f>IF($O70="Use Investment EAL",_xlfn.XLOOKUP($B70,'Investment_Prioritization'!$B:$B,'Investment_Prioritization'!$D:$D,AC70,0),AC70)</f>
        <v>37</v>
      </c>
      <c r="M70" s="43" t="s">
        <f t="shared" si="75"/>
        <v>37</v>
      </c>
      <c r="AA70" s="76" t="s">
        <f>IF($O70="Use Investment EAL",_xlfn.XLOOKUP($B70,'Investment_Prioritization'!$B:$B,'Investment_Prioritization'!$D:$D,$C70,0),$C70)</f>
        <v>37</v>
      </c>
      <c r="AB70" s="76" t="s">
        <f>IF($O70="Use Investment EAL",IF(COUNTIF('Investment_Prioritization'!$B:$B,$B70)&gt;0,"Investment","Baseline"),"Baseline")</f>
        <v>139</v>
      </c>
      <c r="AC70" s="76" t="s">
        <f>IF(B70="","",IFERROR(VLOOKUP(B70,'Unified_Risk_Assessment'!$A:$S,19,false),"#N/A"))</f>
        <v>37</v>
      </c>
    </row>
    <row r="71" customHeight="1" ht="75.0">
      <c r="C71" s="75" t="s">
        <f>IF($O71="Use Investment EAL",_xlfn.XLOOKUP($B71,'Investment_Prioritization'!$B:$B,'Investment_Prioritization'!$D:$D,AC71,0),AC71)</f>
        <v>37</v>
      </c>
      <c r="M71" s="43" t="s">
        <f t="shared" si="75"/>
        <v>37</v>
      </c>
      <c r="AA71" s="76" t="s">
        <f>IF($O71="Use Investment EAL",_xlfn.XLOOKUP($B71,'Investment_Prioritization'!$B:$B,'Investment_Prioritization'!$D:$D,$C71,0),$C71)</f>
        <v>37</v>
      </c>
      <c r="AB71" s="76" t="s">
        <f>IF($O71="Use Investment EAL",IF(COUNTIF('Investment_Prioritization'!$B:$B,$B71)&gt;0,"Investment","Baseline"),"Baseline")</f>
        <v>139</v>
      </c>
      <c r="AC71" s="76" t="s">
        <f>IF(B71="","",IFERROR(VLOOKUP(B71,'Unified_Risk_Assessment'!$A:$S,19,false),"#N/A"))</f>
        <v>37</v>
      </c>
    </row>
    <row r="72" customHeight="1" ht="75.0">
      <c r="C72" s="75" t="s">
        <f>IF($O72="Use Investment EAL",_xlfn.XLOOKUP($B72,'Investment_Prioritization'!$B:$B,'Investment_Prioritization'!$D:$D,AC72,0),AC72)</f>
        <v>37</v>
      </c>
      <c r="M72" s="43" t="s">
        <f t="shared" si="75"/>
        <v>37</v>
      </c>
      <c r="AA72" s="76" t="s">
        <f>IF($O72="Use Investment EAL",_xlfn.XLOOKUP($B72,'Investment_Prioritization'!$B:$B,'Investment_Prioritization'!$D:$D,$C72,0),$C72)</f>
        <v>37</v>
      </c>
      <c r="AB72" s="76" t="s">
        <f>IF($O72="Use Investment EAL",IF(COUNTIF('Investment_Prioritization'!$B:$B,$B72)&gt;0,"Investment","Baseline"),"Baseline")</f>
        <v>139</v>
      </c>
      <c r="AC72" s="76" t="s">
        <f>IF(B72="","",IFERROR(VLOOKUP(B72,'Unified_Risk_Assessment'!$A:$S,19,false),"#N/A"))</f>
        <v>37</v>
      </c>
    </row>
    <row r="73" customHeight="1" ht="75.0">
      <c r="C73" s="75" t="s">
        <f>IF($O73="Use Investment EAL",_xlfn.XLOOKUP($B73,'Investment_Prioritization'!$B:$B,'Investment_Prioritization'!$D:$D,AC73,0),AC73)</f>
        <v>37</v>
      </c>
      <c r="M73" s="43" t="s">
        <f t="shared" si="75"/>
        <v>37</v>
      </c>
      <c r="AA73" s="76" t="s">
        <f>IF($O73="Use Investment EAL",_xlfn.XLOOKUP($B73,'Investment_Prioritization'!$B:$B,'Investment_Prioritization'!$D:$D,$C73,0),$C73)</f>
        <v>37</v>
      </c>
      <c r="AB73" s="76" t="s">
        <f>IF($O73="Use Investment EAL",IF(COUNTIF('Investment_Prioritization'!$B:$B,$B73)&gt;0,"Investment","Baseline"),"Baseline")</f>
        <v>139</v>
      </c>
      <c r="AC73" s="76" t="s">
        <f>IF(B73="","",IFERROR(VLOOKUP(B73,'Unified_Risk_Assessment'!$A:$S,19,false),"#N/A"))</f>
        <v>37</v>
      </c>
    </row>
    <row r="74" customHeight="1" ht="75.0">
      <c r="C74" s="75" t="s">
        <f>IF($O74="Use Investment EAL",_xlfn.XLOOKUP($B74,'Investment_Prioritization'!$B:$B,'Investment_Prioritization'!$D:$D,AC74,0),AC74)</f>
        <v>37</v>
      </c>
      <c r="M74" s="43" t="s">
        <f t="shared" si="75"/>
        <v>37</v>
      </c>
      <c r="AA74" s="76" t="s">
        <f>IF($O74="Use Investment EAL",_xlfn.XLOOKUP($B74,'Investment_Prioritization'!$B:$B,'Investment_Prioritization'!$D:$D,$C74,0),$C74)</f>
        <v>37</v>
      </c>
      <c r="AB74" s="76" t="s">
        <f>IF($O74="Use Investment EAL",IF(COUNTIF('Investment_Prioritization'!$B:$B,$B74)&gt;0,"Investment","Baseline"),"Baseline")</f>
        <v>139</v>
      </c>
      <c r="AC74" s="76" t="s">
        <f>IF(B74="","",IFERROR(VLOOKUP(B74,'Unified_Risk_Assessment'!$A:$S,19,false),"#N/A"))</f>
        <v>37</v>
      </c>
    </row>
    <row r="75" customHeight="1" ht="75.0">
      <c r="C75" s="75" t="s">
        <f>IF($O75="Use Investment EAL",_xlfn.XLOOKUP($B75,'Investment_Prioritization'!$B:$B,'Investment_Prioritization'!$D:$D,AC75,0),AC75)</f>
        <v>37</v>
      </c>
      <c r="M75" s="43" t="s">
        <f t="shared" si="75"/>
        <v>37</v>
      </c>
      <c r="AA75" s="76" t="s">
        <f>IF($O75="Use Investment EAL",_xlfn.XLOOKUP($B75,'Investment_Prioritization'!$B:$B,'Investment_Prioritization'!$D:$D,$C75,0),$C75)</f>
        <v>37</v>
      </c>
      <c r="AB75" s="76" t="s">
        <f>IF($O75="Use Investment EAL",IF(COUNTIF('Investment_Prioritization'!$B:$B,$B75)&gt;0,"Investment","Baseline"),"Baseline")</f>
        <v>139</v>
      </c>
      <c r="AC75" s="76" t="s">
        <f>IF(B75="","",IFERROR(VLOOKUP(B75,'Unified_Risk_Assessment'!$A:$S,19,false),"#N/A"))</f>
        <v>37</v>
      </c>
    </row>
    <row r="76" customHeight="1" ht="75.0">
      <c r="C76" s="75" t="s">
        <f>IF($O76="Use Investment EAL",_xlfn.XLOOKUP($B76,'Investment_Prioritization'!$B:$B,'Investment_Prioritization'!$D:$D,AC76,0),AC76)</f>
        <v>37</v>
      </c>
      <c r="M76" s="43" t="s">
        <f t="shared" si="75"/>
        <v>37</v>
      </c>
      <c r="AA76" s="76" t="s">
        <f>IF($O76="Use Investment EAL",_xlfn.XLOOKUP($B76,'Investment_Prioritization'!$B:$B,'Investment_Prioritization'!$D:$D,$C76,0),$C76)</f>
        <v>37</v>
      </c>
      <c r="AB76" s="76" t="s">
        <f>IF($O76="Use Investment EAL",IF(COUNTIF('Investment_Prioritization'!$B:$B,$B76)&gt;0,"Investment","Baseline"),"Baseline")</f>
        <v>139</v>
      </c>
      <c r="AC76" s="76" t="s">
        <f>IF(B76="","",IFERROR(VLOOKUP(B76,'Unified_Risk_Assessment'!$A:$S,19,false),"#N/A"))</f>
        <v>37</v>
      </c>
    </row>
    <row r="77" customHeight="1" ht="75.0">
      <c r="C77" s="75" t="s">
        <f>IF($O77="Use Investment EAL",_xlfn.XLOOKUP($B77,'Investment_Prioritization'!$B:$B,'Investment_Prioritization'!$D:$D,AC77,0),AC77)</f>
        <v>37</v>
      </c>
      <c r="M77" s="43" t="s">
        <f t="shared" si="75"/>
        <v>37</v>
      </c>
      <c r="AA77" s="76" t="s">
        <f>IF($O77="Use Investment EAL",_xlfn.XLOOKUP($B77,'Investment_Prioritization'!$B:$B,'Investment_Prioritization'!$D:$D,$C77,0),$C77)</f>
        <v>37</v>
      </c>
      <c r="AB77" s="76" t="s">
        <f>IF($O77="Use Investment EAL",IF(COUNTIF('Investment_Prioritization'!$B:$B,$B77)&gt;0,"Investment","Baseline"),"Baseline")</f>
        <v>139</v>
      </c>
      <c r="AC77" s="76" t="s">
        <f>IF(B77="","",IFERROR(VLOOKUP(B77,'Unified_Risk_Assessment'!$A:$S,19,false),"#N/A"))</f>
        <v>37</v>
      </c>
    </row>
    <row r="78" customHeight="1" ht="75.0">
      <c r="C78" s="75" t="s">
        <f>IF($O78="Use Investment EAL",_xlfn.XLOOKUP($B78,'Investment_Prioritization'!$B:$B,'Investment_Prioritization'!$D:$D,AC78,0),AC78)</f>
        <v>37</v>
      </c>
      <c r="M78" s="43" t="s">
        <f t="shared" si="75"/>
        <v>37</v>
      </c>
      <c r="AA78" s="76" t="s">
        <f>IF($O78="Use Investment EAL",_xlfn.XLOOKUP($B78,'Investment_Prioritization'!$B:$B,'Investment_Prioritization'!$D:$D,$C78,0),$C78)</f>
        <v>37</v>
      </c>
      <c r="AB78" s="76" t="s">
        <f>IF($O78="Use Investment EAL",IF(COUNTIF('Investment_Prioritization'!$B:$B,$B78)&gt;0,"Investment","Baseline"),"Baseline")</f>
        <v>139</v>
      </c>
      <c r="AC78" s="76" t="s">
        <f>IF(B78="","",IFERROR(VLOOKUP(B78,'Unified_Risk_Assessment'!$A:$S,19,false),"#N/A"))</f>
        <v>37</v>
      </c>
    </row>
    <row r="79" customHeight="1" ht="75.0">
      <c r="C79" s="75" t="s">
        <f>IF($O79="Use Investment EAL",_xlfn.XLOOKUP($B79,'Investment_Prioritization'!$B:$B,'Investment_Prioritization'!$D:$D,AC79,0),AC79)</f>
        <v>37</v>
      </c>
      <c r="M79" s="43" t="s">
        <f t="shared" si="75"/>
        <v>37</v>
      </c>
      <c r="AA79" s="76" t="s">
        <f>IF($O79="Use Investment EAL",_xlfn.XLOOKUP($B79,'Investment_Prioritization'!$B:$B,'Investment_Prioritization'!$D:$D,$C79,0),$C79)</f>
        <v>37</v>
      </c>
      <c r="AB79" s="76" t="s">
        <f>IF($O79="Use Investment EAL",IF(COUNTIF('Investment_Prioritization'!$B:$B,$B79)&gt;0,"Investment","Baseline"),"Baseline")</f>
        <v>139</v>
      </c>
      <c r="AC79" s="76" t="s">
        <f>IF(B79="","",IFERROR(VLOOKUP(B79,'Unified_Risk_Assessment'!$A:$S,19,false),"#N/A"))</f>
        <v>37</v>
      </c>
    </row>
    <row r="80" customHeight="1" ht="75.0">
      <c r="C80" s="75" t="s">
        <f>IF($O80="Use Investment EAL",_xlfn.XLOOKUP($B80,'Investment_Prioritization'!$B:$B,'Investment_Prioritization'!$D:$D,AC80,0),AC80)</f>
        <v>37</v>
      </c>
      <c r="M80" s="43" t="s">
        <f t="shared" si="75"/>
        <v>37</v>
      </c>
      <c r="AA80" s="76" t="s">
        <f>IF($O80="Use Investment EAL",_xlfn.XLOOKUP($B80,'Investment_Prioritization'!$B:$B,'Investment_Prioritization'!$D:$D,$C80,0),$C80)</f>
        <v>37</v>
      </c>
      <c r="AB80" s="76" t="s">
        <f>IF($O80="Use Investment EAL",IF(COUNTIF('Investment_Prioritization'!$B:$B,$B80)&gt;0,"Investment","Baseline"),"Baseline")</f>
        <v>139</v>
      </c>
      <c r="AC80" s="76" t="s">
        <f>IF(B80="","",IFERROR(VLOOKUP(B80,'Unified_Risk_Assessment'!$A:$S,19,false),"#N/A"))</f>
        <v>37</v>
      </c>
    </row>
    <row r="81" customHeight="1" ht="75.0">
      <c r="C81" s="75" t="s">
        <f>IF($O81="Use Investment EAL",_xlfn.XLOOKUP($B81,'Investment_Prioritization'!$B:$B,'Investment_Prioritization'!$D:$D,AC81,0),AC81)</f>
        <v>37</v>
      </c>
      <c r="M81" s="43" t="s">
        <f t="shared" si="75"/>
        <v>37</v>
      </c>
      <c r="AA81" s="76" t="s">
        <f>IF($O81="Use Investment EAL",_xlfn.XLOOKUP($B81,'Investment_Prioritization'!$B:$B,'Investment_Prioritization'!$D:$D,$C81,0),$C81)</f>
        <v>37</v>
      </c>
      <c r="AB81" s="76" t="s">
        <f>IF($O81="Use Investment EAL",IF(COUNTIF('Investment_Prioritization'!$B:$B,$B81)&gt;0,"Investment","Baseline"),"Baseline")</f>
        <v>139</v>
      </c>
      <c r="AC81" s="76" t="s">
        <f>IF(B81="","",IFERROR(VLOOKUP(B81,'Unified_Risk_Assessment'!$A:$S,19,false),"#N/A"))</f>
        <v>37</v>
      </c>
    </row>
    <row r="82" customHeight="1" ht="75.0">
      <c r="C82" s="75" t="s">
        <f>IF($O82="Use Investment EAL",_xlfn.XLOOKUP($B82,'Investment_Prioritization'!$B:$B,'Investment_Prioritization'!$D:$D,AC82,0),AC82)</f>
        <v>37</v>
      </c>
      <c r="M82" s="43" t="s">
        <f t="shared" si="75"/>
        <v>37</v>
      </c>
      <c r="AA82" s="76" t="s">
        <f>IF($O82="Use Investment EAL",_xlfn.XLOOKUP($B82,'Investment_Prioritization'!$B:$B,'Investment_Prioritization'!$D:$D,$C82,0),$C82)</f>
        <v>37</v>
      </c>
      <c r="AB82" s="76" t="s">
        <f>IF($O82="Use Investment EAL",IF(COUNTIF('Investment_Prioritization'!$B:$B,$B82)&gt;0,"Investment","Baseline"),"Baseline")</f>
        <v>139</v>
      </c>
      <c r="AC82" s="76" t="s">
        <f>IF(B82="","",IFERROR(VLOOKUP(B82,'Unified_Risk_Assessment'!$A:$S,19,false),"#N/A"))</f>
        <v>37</v>
      </c>
    </row>
    <row r="83" customHeight="1" ht="75.0">
      <c r="C83" s="75" t="s">
        <f>IF($O83="Use Investment EAL",_xlfn.XLOOKUP($B83,'Investment_Prioritization'!$B:$B,'Investment_Prioritization'!$D:$D,AC83,0),AC83)</f>
        <v>37</v>
      </c>
      <c r="M83" s="43" t="s">
        <f t="shared" si="75"/>
        <v>37</v>
      </c>
      <c r="AB83" s="76" t="s">
        <f>IF($O83="Use Investment EAL",IF(COUNTIF('Investment_Prioritization'!$B:$B,$B83)&gt;0,"Investment","Baseline"),"Baseline")</f>
        <v>139</v>
      </c>
      <c r="AC83" s="76" t="s">
        <f>IF(B83="","",IFERROR(VLOOKUP(B83,'Unified_Risk_Assessment'!$A:$S,19,false),"#N/A"))</f>
        <v>37</v>
      </c>
    </row>
    <row r="84" customHeight="1" ht="75.0">
      <c r="C84" s="75" t="s">
        <f>IF($O84="Use Investment EAL",_xlfn.XLOOKUP($B84,'Investment_Prioritization'!$B:$B,'Investment_Prioritization'!$D:$D,AC84,0),AC84)</f>
        <v>37</v>
      </c>
      <c r="M84" s="43" t="s">
        <f t="shared" si="75"/>
        <v>37</v>
      </c>
      <c r="AB84" s="76" t="s">
        <f>IF($O84="Use Investment EAL",IF(COUNTIF('Investment_Prioritization'!$B:$B,$B84)&gt;0,"Investment","Baseline"),"Baseline")</f>
        <v>139</v>
      </c>
      <c r="AC84" s="76" t="s">
        <f>IF(B84="","",IFERROR(VLOOKUP(B84,'Unified_Risk_Assessment'!$A:$S,19,false),"#N/A"))</f>
        <v>37</v>
      </c>
    </row>
    <row r="85" customHeight="1" ht="75.0">
      <c r="C85" s="75" t="s">
        <f>IF($O85="Use Investment EAL",_xlfn.XLOOKUP($B85,'Investment_Prioritization'!$B:$B,'Investment_Prioritization'!$D:$D,AC85,0),AC85)</f>
        <v>37</v>
      </c>
      <c r="M85" s="43" t="s">
        <f t="shared" si="75"/>
        <v>37</v>
      </c>
      <c r="AB85" s="76" t="s">
        <f>IF($O85="Use Investment EAL",IF(COUNTIF('Investment_Prioritization'!$B:$B,$B85)&gt;0,"Investment","Baseline"),"Baseline")</f>
        <v>139</v>
      </c>
      <c r="AC85" s="76" t="s">
        <f>IF(B85="","",IFERROR(VLOOKUP(B85,'Unified_Risk_Assessment'!$A:$S,19,false),"#N/A"))</f>
        <v>37</v>
      </c>
    </row>
    <row r="86" customHeight="1" ht="75.0">
      <c r="C86" s="75" t="s">
        <f>IF($O86="Use Investment EAL",_xlfn.XLOOKUP($B86,'Investment_Prioritization'!$B:$B,'Investment_Prioritization'!$D:$D,AC86,0),AC86)</f>
        <v>37</v>
      </c>
      <c r="M86" s="43" t="s">
        <f t="shared" si="75"/>
        <v>37</v>
      </c>
      <c r="AB86" s="76" t="s">
        <f>IF($O86="Use Investment EAL",IF(COUNTIF('Investment_Prioritization'!$B:$B,$B86)&gt;0,"Investment","Baseline"),"Baseline")</f>
        <v>139</v>
      </c>
      <c r="AC86" s="76" t="s">
        <f>IF(B86="","",IFERROR(VLOOKUP(B86,'Unified_Risk_Assessment'!$A:$S,19,false),"#N/A"))</f>
        <v>37</v>
      </c>
    </row>
    <row r="87" customHeight="1" ht="75.0">
      <c r="C87" s="75" t="s">
        <f>IF($O87="Use Investment EAL",_xlfn.XLOOKUP($B87,'Investment_Prioritization'!$B:$B,'Investment_Prioritization'!$D:$D,AC87,0),AC87)</f>
        <v>37</v>
      </c>
      <c r="AB87" s="76" t="s">
        <f>IF($O87="Use Investment EAL",IF(COUNTIF('Investment_Prioritization'!$B:$B,$B87)&gt;0,"Investment","Baseline"),"Baseline")</f>
        <v>139</v>
      </c>
      <c r="AC87" s="76" t="s">
        <f>IF(B87="","",IFERROR(VLOOKUP(B87,'Unified_Risk_Assessment'!$A:$S,19,false),"#N/A"))</f>
        <v>37</v>
      </c>
    </row>
    <row r="88" customHeight="1" ht="75.0">
      <c r="C88" s="75" t="s">
        <f>IF($O88="Use Investment EAL",_xlfn.XLOOKUP($B88,'Investment_Prioritization'!$B:$B,'Investment_Prioritization'!$D:$D,AC88,0),AC88)</f>
        <v>37</v>
      </c>
      <c r="AB88" s="76" t="s">
        <f>IF($O88="Use Investment EAL",IF(COUNTIF('Investment_Prioritization'!$B:$B,$B88)&gt;0,"Investment","Baseline"),"Baseline")</f>
        <v>139</v>
      </c>
      <c r="AC88" s="76" t="s">
        <f>IF(B88="","",IFERROR(VLOOKUP(B88,'Unified_Risk_Assessment'!$A:$S,19,false),"#N/A"))</f>
        <v>37</v>
      </c>
    </row>
    <row r="89" customHeight="1" ht="75.0">
      <c r="C89" s="75" t="s">
        <f>IF($O89="Use Investment EAL",_xlfn.XLOOKUP($B89,'Investment_Prioritization'!$B:$B,'Investment_Prioritization'!$D:$D,AC89,0),AC89)</f>
        <v>37</v>
      </c>
      <c r="AB89" s="76" t="s">
        <f>IF($O89="Use Investment EAL",IF(COUNTIF('Investment_Prioritization'!$B:$B,$B89)&gt;0,"Investment","Baseline"),"Baseline")</f>
        <v>139</v>
      </c>
      <c r="AC89" s="76" t="s">
        <f>IF(B89="","",IFERROR(VLOOKUP(B89,'Unified_Risk_Assessment'!$A:$S,19,false),"#N/A"))</f>
        <v>37</v>
      </c>
    </row>
    <row r="90" customHeight="1" ht="75.0">
      <c r="C90" s="75" t="s">
        <f>IF($O90="Use Investment EAL",_xlfn.XLOOKUP($B90,'Investment_Prioritization'!$B:$B,'Investment_Prioritization'!$D:$D,AC90,0),AC90)</f>
        <v>37</v>
      </c>
      <c r="AB90" s="76" t="s">
        <f>IF($O90="Use Investment EAL",IF(COUNTIF('Investment_Prioritization'!$B:$B,$B90)&gt;0,"Investment","Baseline"),"Baseline")</f>
        <v>139</v>
      </c>
      <c r="AC90" s="76" t="s">
        <f>IF(B90="","",IFERROR(VLOOKUP(B90,'Unified_Risk_Assessment'!$A:$S,19,false),"#N/A"))</f>
        <v>37</v>
      </c>
    </row>
    <row r="91" customHeight="1" ht="75.0">
      <c r="C91" s="75" t="s">
        <f>IF($O91="Use Investment EAL",_xlfn.XLOOKUP($B91,'Investment_Prioritization'!$B:$B,'Investment_Prioritization'!$D:$D,AC91,0),AC91)</f>
        <v>37</v>
      </c>
      <c r="AC91" s="76" t="s">
        <f>IF(B91="","",IFERROR(VLOOKUP(B91,'Unified_Risk_Assessment'!$A:$S,19,false),"#N/A"))</f>
        <v>37</v>
      </c>
    </row>
    <row r="92" customHeight="1" ht="75.0">
      <c r="C92" s="75" t="s">
        <f>IF($O92="Use Investment EAL",_xlfn.XLOOKUP($B92,'Investment_Prioritization'!$B:$B,'Investment_Prioritization'!$D:$D,AC92,0),AC92)</f>
        <v>37</v>
      </c>
      <c r="AC92" s="76" t="s">
        <f>IF(B92="","",IFERROR(VLOOKUP(B92,'Unified_Risk_Assessment'!$A:$S,19,false),"#N/A"))</f>
        <v>37</v>
      </c>
    </row>
    <row r="93" customHeight="1" ht="75.0">
      <c r="C93" s="75" t="s">
        <f>IF($O93="Use Investment EAL",_xlfn.XLOOKUP($B93,'Investment_Prioritization'!$B:$B,'Investment_Prioritization'!$D:$D,AC93,0),AC93)</f>
        <v>37</v>
      </c>
      <c r="AC93" s="76" t="s">
        <f>IF(B93="","",IFERROR(VLOOKUP(B93,'Unified_Risk_Assessment'!$A:$S,19,false),"#N/A"))</f>
        <v>37</v>
      </c>
    </row>
    <row r="94" customHeight="1" ht="75.0">
      <c r="C94" s="75" t="s">
        <f>IF($O94="Use Investment EAL",_xlfn.XLOOKUP($B94,'Investment_Prioritization'!$B:$B,'Investment_Prioritization'!$D:$D,AC94,0),AC94)</f>
        <v>37</v>
      </c>
      <c r="AC94" s="76" t="s">
        <f>IF(B94="","",IFERROR(VLOOKUP(B94,'Unified_Risk_Assessment'!$A:$S,19,false),"#N/A"))</f>
        <v>37</v>
      </c>
    </row>
    <row r="95" customHeight="1" ht="75.0">
      <c r="C95" s="75" t="s">
        <f>IF($O95="Use Investment EAL",_xlfn.XLOOKUP($B95,'Investment_Prioritization'!$B:$B,'Investment_Prioritization'!$D:$D,AC95,0),AC95)</f>
        <v>37</v>
      </c>
      <c r="AC95" s="76" t="s">
        <f>IF(B95="","",IFERROR(VLOOKUP(B95,'Unified_Risk_Assessment'!$A:$S,19,false),"#N/A"))</f>
        <v>37</v>
      </c>
    </row>
    <row r="96" customHeight="1" ht="75.0">
      <c r="C96" s="75" t="s">
        <f>IF($O96="Use Investment EAL",_xlfn.XLOOKUP($B96,'Investment_Prioritization'!$B:$B,'Investment_Prioritization'!$D:$D,AC96,0),AC96)</f>
        <v>37</v>
      </c>
      <c r="AC96" s="76" t="s">
        <f>IF(B96="","",IFERROR(VLOOKUP(B96,'Unified_Risk_Assessment'!$A:$S,19,false),"#N/A"))</f>
        <v>37</v>
      </c>
    </row>
    <row r="97" customHeight="1" ht="75.0">
      <c r="C97" s="75" t="s">
        <f>IF($O97="Use Investment EAL",_xlfn.XLOOKUP($B97,'Investment_Prioritization'!$B:$B,'Investment_Prioritization'!$D:$D,AC97,0),AC97)</f>
        <v>37</v>
      </c>
      <c r="AC97" s="76" t="s">
        <f>IF(B97="","",IFERROR(VLOOKUP(B97,'Unified_Risk_Assessment'!$A:$S,19,false),"#N/A"))</f>
        <v>37</v>
      </c>
    </row>
    <row r="98" customHeight="1" ht="75.0">
      <c r="C98" s="75" t="s">
        <f>IF($O98="Use Investment EAL",_xlfn.XLOOKUP($B98,'Investment_Prioritization'!$B:$B,'Investment_Prioritization'!$D:$D,AC98,0),AC98)</f>
        <v>37</v>
      </c>
      <c r="AC98" s="76" t="s">
        <f>IF(B98="","",IFERROR(VLOOKUP(B98,'Unified_Risk_Assessment'!$A:$S,19,false),"#N/A"))</f>
        <v>37</v>
      </c>
    </row>
    <row r="99" customHeight="1" ht="75.0">
      <c r="C99" s="75" t="s">
        <f>IF($O99="Use Investment EAL",_xlfn.XLOOKUP($B99,'Investment_Prioritization'!$B:$B,'Investment_Prioritization'!$D:$D,AC99,0),AC99)</f>
        <v>37</v>
      </c>
      <c r="AC99" s="76" t="s">
        <f>IF(B99="","",IFERROR(VLOOKUP(B99,'Unified_Risk_Assessment'!$A:$S,19,false),"#N/A"))</f>
        <v>37</v>
      </c>
    </row>
    <row r="100" customHeight="1" ht="75.0">
      <c r="C100" s="75" t="s">
        <f>IF($O100="Use Investment EAL",_xlfn.XLOOKUP($B100,'Investment_Prioritization'!$B:$B,'Investment_Prioritization'!$D:$D,AC100,0),AC100)</f>
        <v>37</v>
      </c>
      <c r="AC100" s="76" t="s">
        <f>IF(B100="","",IFERROR(VLOOKUP(B100,'Unified_Risk_Assessment'!$A:$S,19,false),"#N/A"))</f>
        <v>37</v>
      </c>
    </row>
    <row r="101" customHeight="1" ht="75.0">
      <c r="C101" s="75" t="s">
        <f>IF($O101="Use Investment EAL",_xlfn.XLOOKUP($B101,'Investment_Prioritization'!$B:$B,'Investment_Prioritization'!$D:$D,AC101,0),AC101)</f>
        <v>37</v>
      </c>
      <c r="AC101" s="76" t="s">
        <f>IF(B101="","",IFERROR(VLOOKUP(B101,'Unified_Risk_Assessment'!$A:$S,19,false),"#N/A"))</f>
        <v>37</v>
      </c>
    </row>
    <row r="102" customHeight="1" ht="75.0">
      <c r="C102" s="75" t="s">
        <f>IF($O102="Use Investment EAL",_xlfn.XLOOKUP($B102,'Investment_Prioritization'!$B:$B,'Investment_Prioritization'!$D:$D,AC102,0),AC102)</f>
        <v>37</v>
      </c>
      <c r="AC102" s="76" t="s">
        <f>IF(B102="","",IFERROR(VLOOKUP(B102,'Unified_Risk_Assessment'!$A:$S,19,false),"#N/A"))</f>
        <v>37</v>
      </c>
    </row>
    <row r="103" customHeight="1" ht="75.0">
      <c r="C103" s="75" t="s">
        <f>IF($O103="Use Investment EAL",_xlfn.XLOOKUP($B103,'Investment_Prioritization'!$B:$B,'Investment_Prioritization'!$D:$D,AC103,0),AC103)</f>
        <v>37</v>
      </c>
      <c r="AC103" s="76" t="s">
        <f>IF(B103="","",IFERROR(VLOOKUP(B103,'Unified_Risk_Assessment'!$A:$S,19,false),"#N/A"))</f>
        <v>37</v>
      </c>
    </row>
    <row r="104" customHeight="1" ht="75.0">
      <c r="C104" s="75" t="s">
        <f>IF($O104="Use Investment EAL",_xlfn.XLOOKUP($B104,'Investment_Prioritization'!$B:$B,'Investment_Prioritization'!$D:$D,AC104,0),AC104)</f>
        <v>37</v>
      </c>
      <c r="AC104" s="76" t="s">
        <f>IF(B104="","",IFERROR(VLOOKUP(B104,'Unified_Risk_Assessment'!$A:$S,19,false),"#N/A"))</f>
        <v>37</v>
      </c>
    </row>
    <row r="105" customHeight="1" ht="75.0">
      <c r="C105" s="75" t="s">
        <f>IF($O105="Use Investment EAL",_xlfn.XLOOKUP($B105,'Investment_Prioritization'!$B:$B,'Investment_Prioritization'!$D:$D,AC105,0),AC105)</f>
        <v>37</v>
      </c>
      <c r="AC105" s="76" t="s">
        <f>IF(B105="","",IFERROR(VLOOKUP(B105,'Unified_Risk_Assessment'!$A:$S,19,false),"#N/A"))</f>
        <v>37</v>
      </c>
    </row>
    <row r="106" customHeight="1" ht="75.0">
      <c r="C106" s="75" t="s">
        <f>IF($O106="Use Investment EAL",_xlfn.XLOOKUP($B106,'Investment_Prioritization'!$B:$B,'Investment_Prioritization'!$D:$D,AC106,0),AC106)</f>
        <v>37</v>
      </c>
      <c r="AC106" s="76" t="s">
        <f>IF(B106="","",IFERROR(VLOOKUP(B106,'Unified_Risk_Assessment'!$A:$S,19,false),"#N/A"))</f>
        <v>37</v>
      </c>
    </row>
    <row r="107" customHeight="1" ht="75.0">
      <c r="C107" s="75" t="s">
        <f>IF($O107="Use Investment EAL",_xlfn.XLOOKUP($B107,'Investment_Prioritization'!$B:$B,'Investment_Prioritization'!$D:$D,AC107,0),AC107)</f>
        <v>37</v>
      </c>
      <c r="AC107" s="76" t="s">
        <f>IF(B107="","",IFERROR(VLOOKUP(B107,'Unified_Risk_Assessment'!$A:$S,19,false),"#N/A"))</f>
        <v>37</v>
      </c>
    </row>
    <row r="108" customHeight="1" ht="75.0">
      <c r="C108" s="75" t="s">
        <f>IF($O108="Use Investment EAL",_xlfn.XLOOKUP($B108,'Investment_Prioritization'!$B:$B,'Investment_Prioritization'!$D:$D,AC108,0),AC108)</f>
        <v>37</v>
      </c>
      <c r="AC108" s="76" t="s">
        <f>IF(B108="","",IFERROR(VLOOKUP(B108,'Unified_Risk_Assessment'!$A:$S,19,false),"#N/A"))</f>
        <v>37</v>
      </c>
    </row>
    <row r="109" customHeight="1" ht="75.0">
      <c r="C109" s="75" t="s">
        <f>IF($O109="Use Investment EAL",_xlfn.XLOOKUP($B109,'Investment_Prioritization'!$B:$B,'Investment_Prioritization'!$D:$D,AC109,0),AC109)</f>
        <v>37</v>
      </c>
      <c r="AC109" s="76" t="s">
        <f>IF(B109="","",IFERROR(VLOOKUP(B109,'Unified_Risk_Assessment'!$A:$S,19,false),"#N/A"))</f>
        <v>37</v>
      </c>
    </row>
    <row r="110" customHeight="1" ht="75.0">
      <c r="C110" s="75" t="s">
        <f>IF($O110="Use Investment EAL",_xlfn.XLOOKUP($B110,'Investment_Prioritization'!$B:$B,'Investment_Prioritization'!$D:$D,AC110,0),AC110)</f>
        <v>37</v>
      </c>
      <c r="AC110" s="76" t="s">
        <f>IF(B110="","",IFERROR(VLOOKUP(B110,'Unified_Risk_Assessment'!$A:$S,19,false),"#N/A"))</f>
        <v>37</v>
      </c>
    </row>
    <row r="111" customHeight="1" ht="75.0">
      <c r="C111" s="75" t="s">
        <f>IF($O111="Use Investment EAL",_xlfn.XLOOKUP($B111,'Investment_Prioritization'!$B:$B,'Investment_Prioritization'!$D:$D,AC111,0),AC111)</f>
        <v>37</v>
      </c>
      <c r="AC111" s="76" t="s">
        <f>IF(B111="","",IFERROR(VLOOKUP(B111,'Unified_Risk_Assessment'!$A:$S,19,false),"#N/A"))</f>
        <v>37</v>
      </c>
    </row>
    <row r="112" customHeight="1" ht="75.0">
      <c r="C112" s="75" t="s">
        <f>IF($O112="Use Investment EAL",_xlfn.XLOOKUP($B112,'Investment_Prioritization'!$B:$B,'Investment_Prioritization'!$D:$D,AC112,0),AC112)</f>
        <v>37</v>
      </c>
      <c r="AC112" s="76" t="s">
        <f>IF(B112="","",IFERROR(VLOOKUP(B112,'Unified_Risk_Assessment'!$A:$S,19,false),"#N/A"))</f>
        <v>37</v>
      </c>
    </row>
    <row r="113" customHeight="1" ht="75.0">
      <c r="C113" s="75" t="s">
        <f>IF($O113="Use Investment EAL",_xlfn.XLOOKUP($B113,'Investment_Prioritization'!$B:$B,'Investment_Prioritization'!$D:$D,AC113,0),AC113)</f>
        <v>37</v>
      </c>
      <c r="AC113" s="76" t="s">
        <f>IF(B113="","",IFERROR(VLOOKUP(B113,'Unified_Risk_Assessment'!$A:$S,19,false),"#N/A"))</f>
        <v>37</v>
      </c>
    </row>
    <row r="114" customHeight="1" ht="75.0">
      <c r="C114" s="75" t="s">
        <f>IF($O114="Use Investment EAL",_xlfn.XLOOKUP($B114,'Investment_Prioritization'!$B:$B,'Investment_Prioritization'!$D:$D,AC114,0),AC114)</f>
        <v>37</v>
      </c>
      <c r="AC114" s="76" t="s">
        <f>IF(B114="","",IFERROR(VLOOKUP(B114,'Unified_Risk_Assessment'!$A:$S,19,false),"#N/A"))</f>
        <v>37</v>
      </c>
    </row>
    <row r="115" customHeight="1" ht="75.0">
      <c r="C115" s="75" t="s">
        <f>IF($O115="Use Investment EAL",_xlfn.XLOOKUP($B115,'Investment_Prioritization'!$B:$B,'Investment_Prioritization'!$D:$D,AC115,0),AC115)</f>
        <v>37</v>
      </c>
      <c r="AC115" s="76" t="s">
        <f>IF(B115="","",IFERROR(VLOOKUP(B115,'Unified_Risk_Assessment'!$A:$S,19,false),"#N/A"))</f>
        <v>37</v>
      </c>
    </row>
    <row r="116" customHeight="1" ht="75.0">
      <c r="C116" s="75" t="s">
        <f>IF($O116="Use Investment EAL",_xlfn.XLOOKUP($B116,'Investment_Prioritization'!$B:$B,'Investment_Prioritization'!$D:$D,AC116,0),AC116)</f>
        <v>37</v>
      </c>
      <c r="AC116" s="76" t="s">
        <f>IF(B116="","",IFERROR(VLOOKUP(B116,'Unified_Risk_Assessment'!$A:$S,19,false),"#N/A"))</f>
        <v>37</v>
      </c>
    </row>
    <row r="117" customHeight="1" ht="75.0">
      <c r="C117" s="75" t="s">
        <f>IF($O117="Use Investment EAL",_xlfn.XLOOKUP($B117,'Investment_Prioritization'!$B:$B,'Investment_Prioritization'!$D:$D,AC117,0),AC117)</f>
        <v>37</v>
      </c>
      <c r="AC117" s="76" t="s">
        <f>IF(B117="","",IFERROR(VLOOKUP(B117,'Unified_Risk_Assessment'!$A:$S,19,false),"#N/A"))</f>
        <v>37</v>
      </c>
    </row>
    <row r="118" customHeight="1" ht="75.0">
      <c r="C118" s="75" t="s">
        <f>IF($O118="Use Investment EAL",_xlfn.XLOOKUP($B118,'Investment_Prioritization'!$B:$B,'Investment_Prioritization'!$D:$D,AC118,0),AC118)</f>
        <v>37</v>
      </c>
      <c r="AC118" s="76" t="s">
        <f>IF(B118="","",IFERROR(VLOOKUP(B118,'Unified_Risk_Assessment'!$A:$S,19,false),"#N/A"))</f>
        <v>37</v>
      </c>
    </row>
    <row r="119" customHeight="1" ht="75.0">
      <c r="C119" s="75" t="s">
        <f>IF($O119="Use Investment EAL",_xlfn.XLOOKUP($B119,'Investment_Prioritization'!$B:$B,'Investment_Prioritization'!$D:$D,AC119,0),AC119)</f>
        <v>37</v>
      </c>
      <c r="AC119" s="76" t="s">
        <f>IF(B119="","",IFERROR(VLOOKUP(B119,'Unified_Risk_Assessment'!$A:$S,19,false),"#N/A"))</f>
        <v>37</v>
      </c>
    </row>
    <row r="120" customHeight="1" ht="75.0">
      <c r="C120" s="75" t="s">
        <f>IF($O120="Use Investment EAL",_xlfn.XLOOKUP($B120,'Investment_Prioritization'!$B:$B,'Investment_Prioritization'!$D:$D,AC120,0),AC120)</f>
        <v>37</v>
      </c>
      <c r="AC120" s="76" t="s">
        <f>IF(B120="","",IFERROR(VLOOKUP(B120,'Unified_Risk_Assessment'!$A:$S,19,false),"#N/A"))</f>
        <v>37</v>
      </c>
    </row>
    <row r="121" customHeight="1" ht="75.0">
      <c r="C121" s="75" t="s">
        <f>IF($O121="Use Investment EAL",_xlfn.XLOOKUP($B121,'Investment_Prioritization'!$B:$B,'Investment_Prioritization'!$D:$D,AC121,0),AC121)</f>
        <v>37</v>
      </c>
      <c r="AC121" s="76" t="s">
        <f>IF(B121="","",IFERROR(VLOOKUP(B121,'Unified_Risk_Assessment'!$A:$S,19,false),"#N/A"))</f>
        <v>37</v>
      </c>
    </row>
    <row r="122" customHeight="1" ht="75.0">
      <c r="C122" s="75" t="s">
        <f>IF($O122="Use Investment EAL",_xlfn.XLOOKUP($B122,'Investment_Prioritization'!$B:$B,'Investment_Prioritization'!$D:$D,AC122,0),AC122)</f>
        <v>37</v>
      </c>
      <c r="AC122" s="76" t="s">
        <f>IF(B122="","",IFERROR(VLOOKUP(B122,'Unified_Risk_Assessment'!$A:$S,19,false),"#N/A"))</f>
        <v>37</v>
      </c>
    </row>
    <row r="123" customHeight="1" ht="75.0">
      <c r="C123" s="75" t="s">
        <f>IF($O123="Use Investment EAL",_xlfn.XLOOKUP($B123,'Investment_Prioritization'!$B:$B,'Investment_Prioritization'!$D:$D,AC123,0),AC123)</f>
        <v>37</v>
      </c>
      <c r="AC123" s="76" t="s">
        <f>IF(B123="","",IFERROR(VLOOKUP(B123,'Unified_Risk_Assessment'!$A:$S,19,false),"#N/A"))</f>
        <v>37</v>
      </c>
    </row>
    <row r="124" customHeight="1" ht="75.0">
      <c r="C124" s="75" t="s">
        <f>IF($O124="Use Investment EAL",_xlfn.XLOOKUP($B124,'Investment_Prioritization'!$B:$B,'Investment_Prioritization'!$D:$D,AC124,0),AC124)</f>
        <v>37</v>
      </c>
      <c r="AC124" s="76" t="s">
        <f>IF(B124="","",IFERROR(VLOOKUP(B124,'Unified_Risk_Assessment'!$A:$S,19,false),"#N/A"))</f>
        <v>37</v>
      </c>
    </row>
    <row r="125" customHeight="1" ht="75.0">
      <c r="C125" s="75" t="s">
        <f>IF($O125="Use Investment EAL",_xlfn.XLOOKUP($B125,'Investment_Prioritization'!$B:$B,'Investment_Prioritization'!$D:$D,AC125,0),AC125)</f>
        <v>37</v>
      </c>
      <c r="AC125" s="76" t="s">
        <f>IF(B125="","",IFERROR(VLOOKUP(B125,'Unified_Risk_Assessment'!$A:$S,19,false),"#N/A"))</f>
        <v>37</v>
      </c>
    </row>
    <row r="126" customHeight="1" ht="75.0">
      <c r="C126" s="75" t="s">
        <f>IF($O126="Use Investment EAL",_xlfn.XLOOKUP($B126,'Investment_Prioritization'!$B:$B,'Investment_Prioritization'!$D:$D,AC126,0),AC126)</f>
        <v>37</v>
      </c>
      <c r="AC126" s="76" t="s">
        <f>IF(B126="","",IFERROR(VLOOKUP(B126,'Unified_Risk_Assessment'!$A:$S,19,false),"#N/A"))</f>
        <v>37</v>
      </c>
    </row>
    <row r="127" customHeight="1" ht="75.0">
      <c r="C127" s="75" t="s">
        <f>IF($O127="Use Investment EAL",_xlfn.XLOOKUP($B127,'Investment_Prioritization'!$B:$B,'Investment_Prioritization'!$D:$D,AC127,0),AC127)</f>
        <v>37</v>
      </c>
      <c r="AC127" s="76" t="s">
        <f>IF(B127="","",IFERROR(VLOOKUP(B127,'Unified_Risk_Assessment'!$A:$S,19,false),"#N/A"))</f>
        <v>37</v>
      </c>
    </row>
    <row r="128" customHeight="1" ht="75.0">
      <c r="C128" s="75" t="s">
        <f>IF($O128="Use Investment EAL",_xlfn.XLOOKUP($B128,'Investment_Prioritization'!$B:$B,'Investment_Prioritization'!$D:$D,AC128,0),AC128)</f>
        <v>37</v>
      </c>
      <c r="AC128" s="76" t="s">
        <f>IF(B128="","",IFERROR(VLOOKUP(B128,'Unified_Risk_Assessment'!$A:$S,19,false),"#N/A"))</f>
        <v>37</v>
      </c>
    </row>
    <row r="129" customHeight="1" ht="75.0">
      <c r="C129" s="75" t="s">
        <f>IF($O129="Use Investment EAL",_xlfn.XLOOKUP($B129,'Investment_Prioritization'!$B:$B,'Investment_Prioritization'!$D:$D,AC129,0),AC129)</f>
        <v>37</v>
      </c>
      <c r="AC129" s="76" t="s">
        <f>IF(B129="","",IFERROR(VLOOKUP(B129,'Unified_Risk_Assessment'!$A:$S,19,false),"#N/A"))</f>
        <v>37</v>
      </c>
    </row>
    <row r="130" customHeight="1" ht="75.0">
      <c r="C130" s="75" t="s">
        <f>IF($O130="Use Investment EAL",_xlfn.XLOOKUP($B130,'Investment_Prioritization'!$B:$B,'Investment_Prioritization'!$D:$D,AC130,0),AC130)</f>
        <v>37</v>
      </c>
      <c r="AC130" s="76" t="s">
        <f>IF(B130="","",IFERROR(VLOOKUP(B130,'Unified_Risk_Assessment'!$A:$S,19,false),"#N/A"))</f>
        <v>37</v>
      </c>
    </row>
    <row r="131" customHeight="1" ht="75.0">
      <c r="C131" s="75" t="s">
        <f>IF($O131="Use Investment EAL",_xlfn.XLOOKUP($B131,'Investment_Prioritization'!$B:$B,'Investment_Prioritization'!$D:$D,AC131,0),AC131)</f>
        <v>37</v>
      </c>
      <c r="AC131" s="76" t="s">
        <f>IF(B131="","",IFERROR(VLOOKUP(B131,'Unified_Risk_Assessment'!$A:$S,19,false),"#N/A"))</f>
        <v>37</v>
      </c>
    </row>
    <row r="132" customHeight="1" ht="75.0">
      <c r="C132" s="75" t="s">
        <f>IF($O132="Use Investment EAL",_xlfn.XLOOKUP($B132,'Investment_Prioritization'!$B:$B,'Investment_Prioritization'!$D:$D,AC132,0),AC132)</f>
        <v>37</v>
      </c>
      <c r="AC132" s="76" t="s">
        <f>IF(B132="","",IFERROR(VLOOKUP(B132,'Unified_Risk_Assessment'!$A:$S,19,false),"#N/A"))</f>
        <v>37</v>
      </c>
    </row>
    <row r="133" customHeight="1" ht="75.0">
      <c r="C133" s="75" t="s">
        <f>IF($O133="Use Investment EAL",_xlfn.XLOOKUP($B133,'Investment_Prioritization'!$B:$B,'Investment_Prioritization'!$D:$D,AC133,0),AC133)</f>
        <v>37</v>
      </c>
      <c r="AC133" s="76" t="s">
        <f>IF(B133="","",IFERROR(VLOOKUP(B133,'Unified_Risk_Assessment'!$A:$S,19,false),"#N/A"))</f>
        <v>37</v>
      </c>
    </row>
    <row r="134" customHeight="1" ht="75.0">
      <c r="C134" s="75" t="s">
        <f>IF($O134="Use Investment EAL",_xlfn.XLOOKUP($B134,'Investment_Prioritization'!$B:$B,'Investment_Prioritization'!$D:$D,AC134,0),AC134)</f>
        <v>37</v>
      </c>
      <c r="AC134" s="76" t="s">
        <f>IF(B134="","",IFERROR(VLOOKUP(B134,'Unified_Risk_Assessment'!$A:$S,19,false),"#N/A"))</f>
        <v>37</v>
      </c>
    </row>
    <row r="135" customHeight="1" ht="75.0">
      <c r="C135" s="75" t="s">
        <f>IF($O135="Use Investment EAL",_xlfn.XLOOKUP($B135,'Investment_Prioritization'!$B:$B,'Investment_Prioritization'!$D:$D,AC135,0),AC135)</f>
        <v>37</v>
      </c>
      <c r="AC135" s="76" t="s">
        <f>IF(B135="","",IFERROR(VLOOKUP(B135,'Unified_Risk_Assessment'!$A:$S,19,false),"#N/A"))</f>
        <v>37</v>
      </c>
    </row>
    <row r="136" customHeight="1" ht="75.0">
      <c r="C136" s="75" t="s">
        <f>IF($O136="Use Investment EAL",_xlfn.XLOOKUP($B136,'Investment_Prioritization'!$B:$B,'Investment_Prioritization'!$D:$D,AC136,0),AC136)</f>
        <v>37</v>
      </c>
      <c r="AC136" s="76" t="s">
        <f>IF(B136="","",IFERROR(VLOOKUP(B136,'Unified_Risk_Assessment'!$A:$S,19,false),"#N/A"))</f>
        <v>37</v>
      </c>
    </row>
    <row r="137" customHeight="1" ht="75.0">
      <c r="C137" s="75" t="s">
        <f>IF($O137="Use Investment EAL",_xlfn.XLOOKUP($B137,'Investment_Prioritization'!$B:$B,'Investment_Prioritization'!$D:$D,AC137,0),AC137)</f>
        <v>37</v>
      </c>
      <c r="AC137" s="76" t="s">
        <f>IF(B137="","",IFERROR(VLOOKUP(B137,'Unified_Risk_Assessment'!$A:$S,19,false),"#N/A"))</f>
        <v>37</v>
      </c>
    </row>
    <row r="138" customHeight="1" ht="75.0">
      <c r="C138" s="75" t="s">
        <f>IF($O138="Use Investment EAL",_xlfn.XLOOKUP($B138,'Investment_Prioritization'!$B:$B,'Investment_Prioritization'!$D:$D,AC138,0),AC138)</f>
        <v>37</v>
      </c>
      <c r="AC138" s="76" t="s">
        <f>IF(B138="","",IFERROR(VLOOKUP(B138,'Unified_Risk_Assessment'!$A:$S,19,false),"#N/A"))</f>
        <v>37</v>
      </c>
    </row>
    <row r="139" customHeight="1" ht="75.0">
      <c r="C139" s="75" t="s">
        <f>IF($O139="Use Investment EAL",_xlfn.XLOOKUP($B139,'Investment_Prioritization'!$B:$B,'Investment_Prioritization'!$D:$D,AC139,0),AC139)</f>
        <v>37</v>
      </c>
      <c r="AC139" s="76" t="s">
        <f>IF(B139="","",IFERROR(VLOOKUP(B139,'Unified_Risk_Assessment'!$A:$S,19,false),"#N/A"))</f>
        <v>37</v>
      </c>
    </row>
    <row r="140" customHeight="1" ht="75.0">
      <c r="C140" s="75" t="s">
        <f>IF($O140="Use Investment EAL",_xlfn.XLOOKUP($B140,'Investment_Prioritization'!$B:$B,'Investment_Prioritization'!$D:$D,AC140,0),AC140)</f>
        <v>37</v>
      </c>
      <c r="AC140" s="76" t="s">
        <f>IF(B140="","",IFERROR(VLOOKUP(B140,'Unified_Risk_Assessment'!$A:$S,19,false),"#N/A"))</f>
        <v>37</v>
      </c>
    </row>
    <row r="141" customHeight="1" ht="75.0">
      <c r="C141" s="75" t="s">
        <f>IF($O141="Use Investment EAL",_xlfn.XLOOKUP($B141,'Investment_Prioritization'!$B:$B,'Investment_Prioritization'!$D:$D,AC141,0),AC141)</f>
        <v>37</v>
      </c>
      <c r="AC141" s="76" t="s">
        <f>IF(B141="","",IFERROR(VLOOKUP(B141,'Unified_Risk_Assessment'!$A:$S,19,false),"#N/A"))</f>
        <v>37</v>
      </c>
    </row>
    <row r="142" customHeight="1" ht="75.0">
      <c r="C142" s="75" t="s">
        <f>IF($O142="Use Investment EAL",_xlfn.XLOOKUP($B142,'Investment_Prioritization'!$B:$B,'Investment_Prioritization'!$D:$D,AC142,0),AC142)</f>
        <v>37</v>
      </c>
      <c r="AC142" s="76" t="s">
        <f>IF(B142="","",IFERROR(VLOOKUP(B142,'Unified_Risk_Assessment'!$A:$S,19,false),"#N/A"))</f>
        <v>37</v>
      </c>
    </row>
    <row r="143" customHeight="1" ht="75.0">
      <c r="C143" s="75" t="s">
        <f>IF($O143="Use Investment EAL",_xlfn.XLOOKUP($B143,'Investment_Prioritization'!$B:$B,'Investment_Prioritization'!$D:$D,AC143,0),AC143)</f>
        <v>37</v>
      </c>
      <c r="AC143" s="76" t="s">
        <f>IF(B143="","",IFERROR(VLOOKUP(B143,'Unified_Risk_Assessment'!$A:$S,19,false),"#N/A"))</f>
        <v>37</v>
      </c>
    </row>
    <row r="144" customHeight="1" ht="75.0">
      <c r="C144" s="75" t="s">
        <f>IF($O144="Use Investment EAL",_xlfn.XLOOKUP($B144,'Investment_Prioritization'!$B:$B,'Investment_Prioritization'!$D:$D,AC144,0),AC144)</f>
        <v>37</v>
      </c>
      <c r="AC144" s="76" t="s">
        <f>IF(B144="","",IFERROR(VLOOKUP(B144,'Unified_Risk_Assessment'!$A:$S,19,false),"#N/A"))</f>
        <v>37</v>
      </c>
    </row>
    <row r="145" customHeight="1" ht="75.0">
      <c r="C145" s="75" t="s">
        <f>IF($O145="Use Investment EAL",_xlfn.XLOOKUP($B145,'Investment_Prioritization'!$B:$B,'Investment_Prioritization'!$D:$D,AC145,0),AC145)</f>
        <v>37</v>
      </c>
      <c r="AC145" s="76" t="s">
        <f>IF(B145="","",IFERROR(VLOOKUP(B145,'Unified_Risk_Assessment'!$A:$S,19,false),"#N/A"))</f>
        <v>37</v>
      </c>
    </row>
    <row r="146" customHeight="1" ht="75.0">
      <c r="C146" s="75" t="s">
        <f>IF($O146="Use Investment EAL",_xlfn.XLOOKUP($B146,'Investment_Prioritization'!$B:$B,'Investment_Prioritization'!$D:$D,AC146,0),AC146)</f>
        <v>37</v>
      </c>
      <c r="AC146" s="76" t="s">
        <f>IF(B146="","",IFERROR(VLOOKUP(B146,'Unified_Risk_Assessment'!$A:$S,19,false),"#N/A"))</f>
        <v>37</v>
      </c>
    </row>
    <row r="147" customHeight="1" ht="75.0">
      <c r="C147" s="75" t="s">
        <f>IF($O147="Use Investment EAL",_xlfn.XLOOKUP($B147,'Investment_Prioritization'!$B:$B,'Investment_Prioritization'!$D:$D,AC147,0),AC147)</f>
        <v>37</v>
      </c>
      <c r="AC147" s="76" t="s">
        <f>IF(B147="","",IFERROR(VLOOKUP(B147,'Unified_Risk_Assessment'!$A:$S,19,false),"#N/A"))</f>
        <v>37</v>
      </c>
    </row>
    <row r="148" customHeight="1" ht="75.0">
      <c r="C148" s="75" t="s">
        <f>IF($O148="Use Investment EAL",_xlfn.XLOOKUP($B148,'Investment_Prioritization'!$B:$B,'Investment_Prioritization'!$D:$D,AC148,0),AC148)</f>
        <v>37</v>
      </c>
      <c r="AC148" s="76" t="s">
        <f>IF(B148="","",IFERROR(VLOOKUP(B148,'Unified_Risk_Assessment'!$A:$S,19,false),"#N/A"))</f>
        <v>37</v>
      </c>
    </row>
    <row r="149" customHeight="1" ht="75.0">
      <c r="C149" s="75" t="s">
        <f>IF($O149="Use Investment EAL",_xlfn.XLOOKUP($B149,'Investment_Prioritization'!$B:$B,'Investment_Prioritization'!$D:$D,AC149,0),AC149)</f>
        <v>37</v>
      </c>
      <c r="AC149" s="76" t="s">
        <f>IF(B149="","",IFERROR(VLOOKUP(B149,'Unified_Risk_Assessment'!$A:$S,19,false),"#N/A"))</f>
        <v>37</v>
      </c>
    </row>
    <row r="150" customHeight="1" ht="75.0">
      <c r="C150" s="75" t="s">
        <f>IF($O150="Use Investment EAL",_xlfn.XLOOKUP($B150,'Investment_Prioritization'!$B:$B,'Investment_Prioritization'!$D:$D,AC150,0),AC150)</f>
        <v>37</v>
      </c>
      <c r="AC150" s="76" t="s">
        <f>IF(B150="","",IFERROR(VLOOKUP(B150,'Unified_Risk_Assessment'!$A:$S,19,false),"#N/A"))</f>
        <v>37</v>
      </c>
    </row>
    <row r="151" customHeight="1" ht="75.0">
      <c r="C151" s="75" t="s">
        <f>IF($O151="Use Investment EAL",_xlfn.XLOOKUP($B151,'Investment_Prioritization'!$B:$B,'Investment_Prioritization'!$D:$D,AC151,0),AC151)</f>
        <v>37</v>
      </c>
      <c r="AC151" s="76" t="s">
        <f>IF(B151="","",IFERROR(VLOOKUP(B151,'Unified_Risk_Assessment'!$A:$S,19,false),"#N/A"))</f>
        <v>37</v>
      </c>
    </row>
    <row r="152" customHeight="1" ht="75.0">
      <c r="C152" s="75" t="s">
        <f>IF($O152="Use Investment EAL",_xlfn.XLOOKUP($B152,'Investment_Prioritization'!$B:$B,'Investment_Prioritization'!$D:$D,AC152,0),AC152)</f>
        <v>37</v>
      </c>
      <c r="AC152" s="76" t="s">
        <f>IF(B152="","",IFERROR(VLOOKUP(B152,'Unified_Risk_Assessment'!$A:$S,19,false),"#N/A"))</f>
        <v>37</v>
      </c>
    </row>
    <row r="153" customHeight="1" ht="75.0">
      <c r="C153" s="75" t="s">
        <f>IF($O153="Use Investment EAL",_xlfn.XLOOKUP($B153,'Investment_Prioritization'!$B:$B,'Investment_Prioritization'!$D:$D,AC153,0),AC153)</f>
        <v>37</v>
      </c>
      <c r="AC153" s="76" t="s">
        <f>IF(B153="","",IFERROR(VLOOKUP(B153,'Unified_Risk_Assessment'!$A:$S,19,false),"#N/A"))</f>
        <v>37</v>
      </c>
    </row>
    <row r="154" customHeight="1" ht="75.0">
      <c r="C154" s="75" t="s">
        <f>IF($O154="Use Investment EAL",_xlfn.XLOOKUP($B154,'Investment_Prioritization'!$B:$B,'Investment_Prioritization'!$D:$D,AC154,0),AC154)</f>
        <v>37</v>
      </c>
      <c r="AC154" s="76" t="s">
        <f>IF(B154="","",IFERROR(VLOOKUP(B154,'Unified_Risk_Assessment'!$A:$S,19,false),"#N/A"))</f>
        <v>37</v>
      </c>
    </row>
    <row r="155" customHeight="1" ht="75.0">
      <c r="C155" s="75" t="s">
        <f>IF($O155="Use Investment EAL",_xlfn.XLOOKUP($B155,'Investment_Prioritization'!$B:$B,'Investment_Prioritization'!$D:$D,AC155,0),AC155)</f>
        <v>37</v>
      </c>
      <c r="AC155" s="76" t="s">
        <f>IF(B155="","",IFERROR(VLOOKUP(B155,'Unified_Risk_Assessment'!$A:$S,19,false),"#N/A"))</f>
        <v>37</v>
      </c>
    </row>
    <row r="156" customHeight="1" ht="75.0">
      <c r="C156" s="75" t="s">
        <f>IF($O156="Use Investment EAL",_xlfn.XLOOKUP($B156,'Investment_Prioritization'!$B:$B,'Investment_Prioritization'!$D:$D,AC156,0),AC156)</f>
        <v>37</v>
      </c>
      <c r="AC156" s="76" t="s">
        <f>IF(B156="","",IFERROR(VLOOKUP(B156,'Unified_Risk_Assessment'!$A:$S,19,false),"#N/A"))</f>
        <v>37</v>
      </c>
    </row>
    <row r="157" customHeight="1" ht="75.0">
      <c r="C157" s="75" t="s">
        <f>IF($O157="Use Investment EAL",_xlfn.XLOOKUP($B157,'Investment_Prioritization'!$B:$B,'Investment_Prioritization'!$D:$D,AC157,0),AC157)</f>
        <v>37</v>
      </c>
      <c r="AC157" s="76" t="s">
        <f>IF(B157="","",IFERROR(VLOOKUP(B157,'Unified_Risk_Assessment'!$A:$S,19,false),"#N/A"))</f>
        <v>37</v>
      </c>
    </row>
    <row r="158" customHeight="1" ht="75.0">
      <c r="C158" s="75" t="s">
        <f>IF($O158="Use Investment EAL",_xlfn.XLOOKUP($B158,'Investment_Prioritization'!$B:$B,'Investment_Prioritization'!$D:$D,AC158,0),AC158)</f>
        <v>37</v>
      </c>
      <c r="AC158" s="76" t="s">
        <f>IF(B158="","",IFERROR(VLOOKUP(B158,'Unified_Risk_Assessment'!$A:$S,19,false),"#N/A"))</f>
        <v>37</v>
      </c>
    </row>
    <row r="159" customHeight="1" ht="75.0">
      <c r="C159">
        <f>IF($O159="Use Investment EAL",_xlfn.XLOOKUP($B159,'Investment_Prioritization'!$B:$B,'Investment_Prioritization'!$D:$D,AC159,0),AC159)</f>
      </c>
    </row>
    <row r="160" customHeight="1" ht="75.0">
      <c r="C160">
        <f>IF($O160="Use Investment EAL",_xlfn.XLOOKUP($B160,'Investment_Prioritization'!$B:$B,'Investment_Prioritization'!$D:$D,AC160,0),AC160)</f>
      </c>
    </row>
    <row r="161" customHeight="1" ht="75.0">
      <c r="C161">
        <f>IF($O161="Use Investment EAL",_xlfn.XLOOKUP($B161,'Investment_Prioritization'!$B:$B,'Investment_Prioritization'!$D:$D,AC161,0),AC161)</f>
      </c>
    </row>
  </sheetData>
  <mergeCells count="2">
    <mergeCell ref="P1:T1"/>
    <mergeCell ref="P16:T16"/>
  </mergeCells>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AA56"/>
  <sheetViews>
    <sheetView workbookViewId="0" showGridLines="0"/>
  </sheetViews>
  <sheetFormatPr defaultRowHeight="17.0" customHeight="1"/>
  <cols>
    <col min="1" max="1" style="116" width="10.86"/>
    <col min="2" max="4" style="117" width="10.86"/>
    <col min="5" max="6" style="118" width="10.86"/>
    <col min="7" max="7" hidden="1" style="118" width="0.0"/>
    <col min="8" max="10" style="118" width="10.86"/>
    <col min="11" max="11" style="118" width="13.38"/>
    <col min="12" max="12" style="118" width="10.73"/>
    <col min="13" max="13" style="117" width="12.58"/>
    <col min="14" max="14" style="117" width="13.51"/>
    <col min="15" max="15" style="117" width="23.45"/>
    <col min="16" max="2048" style="117" width="10.86"/>
  </cols>
  <sheetData>
    <row r="1">
      <c r="I1" s="119" t="s">
        <v>145</v>
      </c>
      <c r="O1" s="120" t="s">
        <v>146</v>
      </c>
      <c r="P1" s="121"/>
    </row>
    <row r="2">
      <c r="A2" s="122"/>
      <c r="M2" s="123" t="s">
        <v>147</v>
      </c>
      <c r="N2" s="117">
        <v>0.05</v>
      </c>
    </row>
    <row r="3">
      <c r="M3" s="123" t="s">
        <v>148</v>
      </c>
      <c r="N3" s="117">
        <v>0.1</v>
      </c>
    </row>
    <row r="5" customHeight="1" ht="76.0">
      <c r="B5" s="124" t="s">
        <v>149</v>
      </c>
      <c r="M5" s="118"/>
    </row>
    <row r="6" customFormat="1" s="117">
      <c r="A6" s="116"/>
      <c r="E6" s="118"/>
      <c r="F6" s="118"/>
      <c r="G6" s="118"/>
      <c r="H6" s="118"/>
      <c r="I6" s="118"/>
      <c r="J6" s="118"/>
      <c r="K6" s="118"/>
      <c r="L6" s="118"/>
    </row>
    <row r="7" ht="58.0" customFormat="1" s="83">
      <c r="A7" s="87" t="s">
        <v>150</v>
      </c>
      <c r="B7" s="88" t="s">
        <v>151</v>
      </c>
      <c r="C7" s="88" t="s">
        <v>152</v>
      </c>
      <c r="D7" s="88" t="s">
        <v>153</v>
      </c>
      <c r="E7" s="89" t="s">
        <v>154</v>
      </c>
      <c r="F7" s="89" t="s">
        <v>155</v>
      </c>
      <c r="G7" s="89" t="s">
        <v>156</v>
      </c>
      <c r="H7" s="89" t="s">
        <v>157</v>
      </c>
      <c r="I7" s="89" t="s">
        <v>158</v>
      </c>
      <c r="J7" s="89" t="s">
        <v>159</v>
      </c>
      <c r="K7" s="89" t="s">
        <v>160</v>
      </c>
      <c r="L7" s="89" t="s">
        <v>161</v>
      </c>
      <c r="M7" s="88" t="s">
        <v>162</v>
      </c>
    </row>
    <row r="8" ht="58.0" customFormat="1" s="83">
      <c r="A8" s="82" t="s">
        <v>163</v>
      </c>
      <c r="B8" s="83" t="s">
        <v>131</v>
      </c>
      <c r="C8" s="83" t="s">
        <v>32</v>
      </c>
      <c r="D8" s="83">
        <v>2.0</v>
      </c>
      <c r="E8" s="75">
        <f t="shared" ref="E8:E25" si="0">IF(OR($D8="",$B8=""),"",IF($B8="Insurance",0,IFERROR(INDIRECT("Investment_Prioritization!F"&amp;INT($D8)),"")))</f>
        <v>7120000.0</v>
      </c>
      <c r="F8" s="75">
        <f t="shared" ref="F8:F25" si="1">IF(OR($D8="",$B8=""),"",IF($B8="Insurance",IFERROR(INDIRECT("Insurance_Analysis!G"&amp;INT($D8)),""),IFERROR(INDIRECT("Investment_Prioritization!G"&amp;INT($D8)),"")))</f>
        <v>700000.0</v>
      </c>
      <c r="G8" s="75">
        <f t="shared" ref="G8:G25" si="2">IF(AND(E8="",F8=""),"",IF($B8="Insurance",IFERROR(VALUE(F8),0)/4,IF($O$1="Option 1 - Q1 only",IFERROR(VALUE(E8),0)+IFERROR(VALUE(F8),0)/4,IF($O$1="Option 2 - Q1+Q2 split",IFERROR(VALUE(E8),0)*0.5+IFERROR(VALUE(F8),0)/4,IF($O$1="Option 3 - Q2 only",IFERROR(VALUE(F8),0)/4,"")))))</f>
        <v>3735000.0</v>
      </c>
      <c r="H8" s="75">
        <f t="shared" ref="H8:H25" si="3">IF(AND(E8="",F8=""),"",IF($O$1="Option 1 - Q1 only",IFERROR(VALUE(F8),0)/4,IF($O$1="Option 2 - Q1+Q2 split",IFERROR(VALUE(E8),0)*0.5+IFERROR(VALUE(F8),0)/4,IF($O$1="Option 3 - Q2 only",IFERROR(VALUE(E8),0)+IFERROR(VALUE(F8),0)/4,""))))</f>
        <v>3735000.0</v>
      </c>
      <c r="I8" s="75">
        <f t="shared" ref="I8:I25" si="4">IF(AND(E8="",F8=""),"",IFERROR(VALUE(F8),0)/4)</f>
        <v>175000.0</v>
      </c>
      <c r="J8" s="75">
        <f t="shared" ref="J8:J25" si="5">IF(AND(E8="",F8=""),"",IFERROR(VALUE(F8),0)/4)</f>
        <v>175000.0</v>
      </c>
      <c r="K8" s="75">
        <f t="shared" ref="K8:K39" si="6">SUM(G8:J8)</f>
        <v>7820000.0</v>
      </c>
      <c r="L8" s="75">
        <f t="shared" ref="L8:L37" si="7">IF(AND(E8="",F8=""),"",IF($B8="Insurance",IF(F8="",0,F8*(1+$N$3)),IF(F8="",0,F8*(1+$N$2))))</f>
        <v>735000.0</v>
      </c>
      <c r="O8" s="83" t="s">
        <f>IF(OR(M8="",N8=""),"",IFERROR(INDIRECT("'Investment_Prioritization'!F"&amp;N8),""))</f>
        <v>37</v>
      </c>
      <c r="P8" s="83" t="s">
        <f>IF(OR(M8="",N8=""),"",IFERROR(INDIRECT("'Investment_Prioritization'!G"&amp;N8),IFERROR(INDIRECT("'Insurance_Analysis'!G"&amp;N8),"")))</f>
        <v>37</v>
      </c>
      <c r="R8" s="125"/>
      <c r="S8" s="125"/>
      <c r="T8" s="125"/>
      <c r="U8" s="83" t="s">
        <f>IF(AND(O8="",P8=""),"",IF(O8="",0,O8)+IF(P8="",0,P8))</f>
        <v>37</v>
      </c>
      <c r="V8" s="83" t="s">
        <f>IF(AND(O8="",P8=""),"",IF($B8="Insurance",IF(P8="",0,P8*$N$3),IF(P8="",0,P8*$N$2)))</f>
        <v>37</v>
      </c>
      <c r="AA8" s="83" t="str">
        <v>#NAME?</v>
      </c>
    </row>
    <row r="9" ht="58.0" customFormat="1" s="83">
      <c r="A9" s="82" t="s">
        <v>128</v>
      </c>
      <c r="B9" s="83" t="s">
        <v>164</v>
      </c>
      <c r="C9" s="83" t="s">
        <v>32</v>
      </c>
      <c r="D9" s="83">
        <v>2.0</v>
      </c>
      <c r="E9" s="75">
        <f t="shared" si="0"/>
        <v>0.0</v>
      </c>
      <c r="F9" s="75">
        <f t="shared" si="1"/>
        <v>18000.0</v>
      </c>
      <c r="G9" s="75">
        <f t="shared" si="2"/>
        <v>4500.0</v>
      </c>
      <c r="H9" s="75">
        <f t="shared" si="3"/>
        <v>4500.0</v>
      </c>
      <c r="I9" s="75">
        <f t="shared" si="4"/>
        <v>4500.0</v>
      </c>
      <c r="J9" s="75">
        <f t="shared" si="5"/>
        <v>4500.0</v>
      </c>
      <c r="K9" s="75">
        <f t="shared" si="6"/>
        <v>18000.0</v>
      </c>
      <c r="L9" s="75">
        <f t="shared" si="7"/>
        <v>19800.0</v>
      </c>
      <c r="R9" s="125"/>
      <c r="S9" s="125"/>
      <c r="T9" s="125"/>
    </row>
    <row r="10" ht="58.0" customFormat="1" s="83">
      <c r="A10" s="82" t="s">
        <v>165</v>
      </c>
      <c r="B10" s="83" t="s">
        <v>131</v>
      </c>
      <c r="C10" s="83" t="s">
        <v>32</v>
      </c>
      <c r="D10" s="83">
        <v>4.0</v>
      </c>
      <c r="E10" s="75">
        <f t="shared" si="0"/>
        <v>106000.0</v>
      </c>
      <c r="F10" s="75">
        <f t="shared" si="1"/>
        <v>340000.0</v>
      </c>
      <c r="G10" s="75">
        <f t="shared" si="2"/>
        <v>138000.0</v>
      </c>
      <c r="H10" s="75">
        <f t="shared" si="3"/>
        <v>138000.0</v>
      </c>
      <c r="I10" s="75">
        <f t="shared" si="4"/>
        <v>85000.0</v>
      </c>
      <c r="J10" s="75">
        <f t="shared" si="5"/>
        <v>85000.0</v>
      </c>
      <c r="K10" s="75">
        <f t="shared" si="6"/>
        <v>446000.0</v>
      </c>
      <c r="L10" s="75">
        <f t="shared" si="7"/>
        <v>357000.0</v>
      </c>
      <c r="R10" s="125"/>
      <c r="S10" s="125"/>
      <c r="T10" s="125"/>
    </row>
    <row r="11" customFormat="1" s="83">
      <c r="A11" s="82"/>
      <c r="B11" s="83"/>
      <c r="E11" s="75" t="s">
        <f t="shared" si="0"/>
        <v>37</v>
      </c>
      <c r="F11" s="75" t="s">
        <f t="shared" si="1"/>
        <v>37</v>
      </c>
      <c r="G11" s="75" t="s">
        <f t="shared" si="2"/>
        <v>37</v>
      </c>
      <c r="H11" s="75" t="s">
        <f t="shared" si="3"/>
        <v>37</v>
      </c>
      <c r="I11" s="75" t="s">
        <f t="shared" si="4"/>
        <v>37</v>
      </c>
      <c r="J11" s="75" t="s">
        <f t="shared" si="5"/>
        <v>37</v>
      </c>
      <c r="K11" s="75">
        <f t="shared" si="6"/>
        <v>0.0</v>
      </c>
      <c r="L11" s="75" t="s">
        <f t="shared" si="7"/>
        <v>37</v>
      </c>
      <c r="R11" s="125"/>
      <c r="S11" s="125"/>
    </row>
    <row r="12" customFormat="1" s="83">
      <c r="A12" s="82"/>
      <c r="B12" s="83"/>
      <c r="E12" s="75" t="s">
        <f t="shared" si="0"/>
        <v>37</v>
      </c>
      <c r="F12" s="75" t="s">
        <f t="shared" si="1"/>
        <v>37</v>
      </c>
      <c r="G12" s="75" t="s">
        <f t="shared" si="2"/>
        <v>37</v>
      </c>
      <c r="H12" s="75" t="s">
        <f t="shared" si="3"/>
        <v>37</v>
      </c>
      <c r="I12" s="75" t="s">
        <f t="shared" si="4"/>
        <v>37</v>
      </c>
      <c r="J12" s="75" t="s">
        <f t="shared" si="5"/>
        <v>37</v>
      </c>
      <c r="K12" s="75">
        <f t="shared" si="6"/>
        <v>0.0</v>
      </c>
      <c r="L12" s="75" t="s">
        <f t="shared" si="7"/>
        <v>37</v>
      </c>
      <c r="R12" s="125">
        <f t="shared" ref="R12:R39" si="13">A12</f>
      </c>
      <c r="S12" s="125">
        <f t="shared" ref="S12:S39" si="14">K12</f>
        <v>0.0</v>
      </c>
    </row>
    <row r="13" customFormat="1" s="83">
      <c r="A13" s="82"/>
      <c r="B13" s="83"/>
      <c r="E13" s="75" t="s">
        <f t="shared" si="0"/>
        <v>37</v>
      </c>
      <c r="F13" s="75" t="s">
        <f t="shared" si="1"/>
        <v>37</v>
      </c>
      <c r="G13" s="75" t="s">
        <f t="shared" si="2"/>
        <v>37</v>
      </c>
      <c r="H13" s="75" t="s">
        <f t="shared" si="3"/>
        <v>37</v>
      </c>
      <c r="I13" s="75" t="s">
        <f t="shared" si="4"/>
        <v>37</v>
      </c>
      <c r="J13" s="75" t="s">
        <f t="shared" si="5"/>
        <v>37</v>
      </c>
      <c r="K13" s="75">
        <f t="shared" si="6"/>
        <v>0.0</v>
      </c>
      <c r="L13" s="75" t="s">
        <f t="shared" si="7"/>
        <v>37</v>
      </c>
      <c r="R13" s="125">
        <f t="shared" si="13"/>
      </c>
      <c r="S13" s="125">
        <f t="shared" si="14"/>
        <v>0.0</v>
      </c>
    </row>
    <row r="14" customFormat="1" s="83">
      <c r="A14" s="82"/>
      <c r="B14" s="83"/>
      <c r="E14" s="75" t="s">
        <f t="shared" si="0"/>
        <v>37</v>
      </c>
      <c r="F14" s="75" t="s">
        <f t="shared" si="1"/>
        <v>37</v>
      </c>
      <c r="G14" s="75" t="s">
        <f t="shared" si="2"/>
        <v>37</v>
      </c>
      <c r="H14" s="75" t="s">
        <f t="shared" si="3"/>
        <v>37</v>
      </c>
      <c r="I14" s="75" t="s">
        <f t="shared" si="4"/>
        <v>37</v>
      </c>
      <c r="J14" s="75" t="s">
        <f t="shared" si="5"/>
        <v>37</v>
      </c>
      <c r="K14" s="75">
        <f t="shared" si="6"/>
        <v>0.0</v>
      </c>
      <c r="L14" s="75" t="s">
        <f t="shared" si="7"/>
        <v>37</v>
      </c>
      <c r="R14" s="125">
        <f t="shared" si="13"/>
      </c>
      <c r="S14" s="125">
        <f t="shared" si="14"/>
        <v>0.0</v>
      </c>
    </row>
    <row r="15" customFormat="1" s="83">
      <c r="A15" s="82"/>
      <c r="B15" s="83"/>
      <c r="E15" s="75" t="s">
        <f t="shared" si="0"/>
        <v>37</v>
      </c>
      <c r="F15" s="75" t="s">
        <f t="shared" si="1"/>
        <v>37</v>
      </c>
      <c r="G15" s="75" t="s">
        <f t="shared" si="2"/>
        <v>37</v>
      </c>
      <c r="H15" s="75" t="s">
        <f t="shared" si="3"/>
        <v>37</v>
      </c>
      <c r="I15" s="75" t="s">
        <f t="shared" si="4"/>
        <v>37</v>
      </c>
      <c r="J15" s="75" t="s">
        <f t="shared" si="5"/>
        <v>37</v>
      </c>
      <c r="K15" s="75">
        <f t="shared" si="6"/>
        <v>0.0</v>
      </c>
      <c r="L15" s="75" t="s">
        <f t="shared" si="7"/>
        <v>37</v>
      </c>
      <c r="R15" s="125">
        <f t="shared" si="13"/>
      </c>
      <c r="S15" s="125">
        <f t="shared" si="14"/>
        <v>0.0</v>
      </c>
    </row>
    <row r="16" customFormat="1" s="83">
      <c r="A16" s="82"/>
      <c r="B16" s="83"/>
      <c r="E16" s="75" t="s">
        <f t="shared" si="0"/>
        <v>37</v>
      </c>
      <c r="F16" s="75" t="s">
        <f t="shared" si="1"/>
        <v>37</v>
      </c>
      <c r="G16" s="75" t="s">
        <f t="shared" si="2"/>
        <v>37</v>
      </c>
      <c r="H16" s="75" t="s">
        <f t="shared" si="3"/>
        <v>37</v>
      </c>
      <c r="I16" s="75" t="s">
        <f t="shared" si="4"/>
        <v>37</v>
      </c>
      <c r="J16" s="75" t="s">
        <f t="shared" si="5"/>
        <v>37</v>
      </c>
      <c r="K16" s="75">
        <f t="shared" si="6"/>
        <v>0.0</v>
      </c>
      <c r="L16" s="75" t="s">
        <f t="shared" si="7"/>
        <v>37</v>
      </c>
      <c r="R16" s="125">
        <f t="shared" si="13"/>
      </c>
      <c r="S16" s="125">
        <f t="shared" si="14"/>
        <v>0.0</v>
      </c>
    </row>
    <row r="17" customFormat="1" s="83">
      <c r="A17" s="82"/>
      <c r="B17" s="83"/>
      <c r="E17" s="75" t="s">
        <f t="shared" si="0"/>
        <v>37</v>
      </c>
      <c r="F17" s="75" t="s">
        <f t="shared" si="1"/>
        <v>37</v>
      </c>
      <c r="G17" s="75" t="s">
        <f t="shared" si="2"/>
        <v>37</v>
      </c>
      <c r="H17" s="75" t="s">
        <f t="shared" si="3"/>
        <v>37</v>
      </c>
      <c r="I17" s="75" t="s">
        <f t="shared" si="4"/>
        <v>37</v>
      </c>
      <c r="J17" s="75" t="s">
        <f t="shared" si="5"/>
        <v>37</v>
      </c>
      <c r="K17" s="75">
        <f t="shared" si="6"/>
        <v>0.0</v>
      </c>
      <c r="L17" s="75" t="s">
        <f t="shared" si="7"/>
        <v>37</v>
      </c>
      <c r="R17" s="125">
        <f t="shared" si="13"/>
      </c>
      <c r="S17" s="125">
        <f t="shared" si="14"/>
        <v>0.0</v>
      </c>
    </row>
    <row r="18" customFormat="1" s="83">
      <c r="A18" s="82"/>
      <c r="B18" s="83"/>
      <c r="E18" s="75" t="s">
        <f t="shared" si="0"/>
        <v>37</v>
      </c>
      <c r="F18" s="75" t="s">
        <f t="shared" si="1"/>
        <v>37</v>
      </c>
      <c r="G18" s="75" t="s">
        <f t="shared" si="2"/>
        <v>37</v>
      </c>
      <c r="H18" s="75" t="s">
        <f t="shared" si="3"/>
        <v>37</v>
      </c>
      <c r="I18" s="75" t="s">
        <f t="shared" si="4"/>
        <v>37</v>
      </c>
      <c r="J18" s="75" t="s">
        <f t="shared" si="5"/>
        <v>37</v>
      </c>
      <c r="K18" s="75">
        <f t="shared" si="6"/>
        <v>0.0</v>
      </c>
      <c r="L18" s="75" t="s">
        <f t="shared" si="7"/>
        <v>37</v>
      </c>
      <c r="R18" s="125">
        <f t="shared" si="13"/>
      </c>
      <c r="S18" s="125">
        <f t="shared" si="14"/>
        <v>0.0</v>
      </c>
    </row>
    <row r="19" customFormat="1" s="83">
      <c r="A19" s="82"/>
      <c r="B19" s="83"/>
      <c r="E19" s="75" t="s">
        <f t="shared" si="0"/>
        <v>37</v>
      </c>
      <c r="F19" s="75" t="s">
        <f t="shared" si="1"/>
        <v>37</v>
      </c>
      <c r="G19" s="75" t="s">
        <f t="shared" si="2"/>
        <v>37</v>
      </c>
      <c r="H19" s="75" t="s">
        <f t="shared" si="3"/>
        <v>37</v>
      </c>
      <c r="I19" s="75" t="s">
        <f t="shared" si="4"/>
        <v>37</v>
      </c>
      <c r="J19" s="75" t="s">
        <f t="shared" si="5"/>
        <v>37</v>
      </c>
      <c r="K19" s="75">
        <f t="shared" si="6"/>
        <v>0.0</v>
      </c>
      <c r="L19" s="75" t="s">
        <f t="shared" si="7"/>
        <v>37</v>
      </c>
      <c r="R19" s="125">
        <f t="shared" si="13"/>
      </c>
      <c r="S19" s="125">
        <f t="shared" si="14"/>
        <v>0.0</v>
      </c>
    </row>
    <row r="20" customFormat="1" s="83">
      <c r="A20" s="82"/>
      <c r="B20" s="83"/>
      <c r="E20" s="75" t="s">
        <f t="shared" si="0"/>
        <v>37</v>
      </c>
      <c r="F20" s="75" t="s">
        <f t="shared" si="1"/>
        <v>37</v>
      </c>
      <c r="G20" s="75" t="s">
        <f t="shared" si="2"/>
        <v>37</v>
      </c>
      <c r="H20" s="75" t="s">
        <f t="shared" si="3"/>
        <v>37</v>
      </c>
      <c r="I20" s="75" t="s">
        <f t="shared" si="4"/>
        <v>37</v>
      </c>
      <c r="J20" s="75" t="s">
        <f t="shared" si="5"/>
        <v>37</v>
      </c>
      <c r="K20" s="75">
        <f t="shared" si="6"/>
        <v>0.0</v>
      </c>
      <c r="L20" s="75" t="s">
        <f t="shared" si="7"/>
        <v>37</v>
      </c>
      <c r="R20" s="125">
        <f t="shared" si="13"/>
      </c>
      <c r="S20" s="125">
        <f t="shared" si="14"/>
        <v>0.0</v>
      </c>
    </row>
    <row r="21" customFormat="1" s="83">
      <c r="A21" s="82"/>
      <c r="B21" s="83"/>
      <c r="E21" s="75" t="s">
        <f t="shared" si="0"/>
        <v>37</v>
      </c>
      <c r="F21" s="75" t="s">
        <f t="shared" si="1"/>
        <v>37</v>
      </c>
      <c r="G21" s="75" t="s">
        <f t="shared" si="2"/>
        <v>37</v>
      </c>
      <c r="H21" s="75" t="s">
        <f t="shared" si="3"/>
        <v>37</v>
      </c>
      <c r="I21" s="75" t="s">
        <f t="shared" si="4"/>
        <v>37</v>
      </c>
      <c r="J21" s="75" t="s">
        <f t="shared" si="5"/>
        <v>37</v>
      </c>
      <c r="K21" s="75">
        <f t="shared" si="6"/>
        <v>0.0</v>
      </c>
      <c r="L21" s="75" t="s">
        <f t="shared" si="7"/>
        <v>37</v>
      </c>
      <c r="R21" s="125">
        <f t="shared" si="13"/>
      </c>
      <c r="S21" s="125">
        <f t="shared" si="14"/>
        <v>0.0</v>
      </c>
    </row>
    <row r="22" customFormat="1" s="83">
      <c r="A22" s="82"/>
      <c r="B22" s="83"/>
      <c r="E22" s="75" t="s">
        <f t="shared" si="0"/>
        <v>37</v>
      </c>
      <c r="F22" s="75" t="s">
        <f t="shared" si="1"/>
        <v>37</v>
      </c>
      <c r="G22" s="75" t="s">
        <f t="shared" si="2"/>
        <v>37</v>
      </c>
      <c r="H22" s="75" t="s">
        <f t="shared" si="3"/>
        <v>37</v>
      </c>
      <c r="I22" s="75" t="s">
        <f t="shared" si="4"/>
        <v>37</v>
      </c>
      <c r="J22" s="75" t="s">
        <f t="shared" si="5"/>
        <v>37</v>
      </c>
      <c r="K22" s="75">
        <f t="shared" si="6"/>
        <v>0.0</v>
      </c>
      <c r="L22" s="75" t="s">
        <f t="shared" si="7"/>
        <v>37</v>
      </c>
      <c r="R22" s="125">
        <f t="shared" si="13"/>
      </c>
      <c r="S22" s="125">
        <f t="shared" si="14"/>
        <v>0.0</v>
      </c>
    </row>
    <row r="23" customFormat="1" s="83">
      <c r="A23" s="82"/>
      <c r="B23" s="83"/>
      <c r="E23" s="75" t="s">
        <f t="shared" si="0"/>
        <v>37</v>
      </c>
      <c r="F23" s="75" t="s">
        <f t="shared" si="1"/>
        <v>37</v>
      </c>
      <c r="G23" s="75" t="s">
        <f t="shared" si="2"/>
        <v>37</v>
      </c>
      <c r="H23" s="75" t="s">
        <f t="shared" si="3"/>
        <v>37</v>
      </c>
      <c r="I23" s="75" t="s">
        <f t="shared" si="4"/>
        <v>37</v>
      </c>
      <c r="J23" s="75" t="s">
        <f t="shared" si="5"/>
        <v>37</v>
      </c>
      <c r="K23" s="75">
        <f t="shared" si="6"/>
        <v>0.0</v>
      </c>
      <c r="L23" s="75" t="s">
        <f t="shared" si="7"/>
        <v>37</v>
      </c>
      <c r="R23" s="125">
        <f t="shared" si="13"/>
      </c>
      <c r="S23" s="125">
        <f t="shared" si="14"/>
        <v>0.0</v>
      </c>
    </row>
    <row r="24" customFormat="1" s="83">
      <c r="A24" s="82"/>
      <c r="B24" s="83"/>
      <c r="E24" s="75" t="s">
        <f t="shared" si="0"/>
        <v>37</v>
      </c>
      <c r="F24" s="75" t="s">
        <f t="shared" si="1"/>
        <v>37</v>
      </c>
      <c r="G24" s="75" t="s">
        <f t="shared" si="2"/>
        <v>37</v>
      </c>
      <c r="H24" s="75" t="s">
        <f t="shared" si="3"/>
        <v>37</v>
      </c>
      <c r="I24" s="75" t="s">
        <f t="shared" si="4"/>
        <v>37</v>
      </c>
      <c r="J24" s="75" t="s">
        <f t="shared" si="5"/>
        <v>37</v>
      </c>
      <c r="K24" s="75">
        <f t="shared" si="6"/>
        <v>0.0</v>
      </c>
      <c r="L24" s="75" t="s">
        <f t="shared" si="7"/>
        <v>37</v>
      </c>
      <c r="R24" s="125">
        <f t="shared" si="13"/>
      </c>
      <c r="S24" s="125">
        <f t="shared" si="14"/>
        <v>0.0</v>
      </c>
    </row>
    <row r="25" customFormat="1" s="83">
      <c r="A25" s="82"/>
      <c r="B25" s="83"/>
      <c r="E25" s="75" t="s">
        <f t="shared" si="0"/>
        <v>37</v>
      </c>
      <c r="F25" s="75" t="s">
        <f t="shared" si="1"/>
        <v>37</v>
      </c>
      <c r="G25" s="75" t="s">
        <f t="shared" si="2"/>
        <v>37</v>
      </c>
      <c r="H25" s="75" t="s">
        <f t="shared" si="3"/>
        <v>37</v>
      </c>
      <c r="I25" s="75" t="s">
        <f t="shared" si="4"/>
        <v>37</v>
      </c>
      <c r="J25" s="75" t="s">
        <f t="shared" si="5"/>
        <v>37</v>
      </c>
      <c r="K25" s="75">
        <f t="shared" si="6"/>
        <v>0.0</v>
      </c>
      <c r="L25" s="75" t="s">
        <f t="shared" si="7"/>
        <v>37</v>
      </c>
      <c r="R25" s="125">
        <f t="shared" si="13"/>
      </c>
      <c r="S25" s="125">
        <f t="shared" si="14"/>
        <v>0.0</v>
      </c>
    </row>
    <row r="26" customFormat="1" s="83">
      <c r="A26" s="82"/>
      <c r="E26" s="75" t="s">
        <f t="shared" ref="E26:E37" si="15">IF(OR(C26="",D26=""),"",IFERROR(INDIRECT("'Investment_Prioritization'!F"&amp;D26),""))</f>
        <v>37</v>
      </c>
      <c r="F26" s="75" t="s">
        <f t="shared" ref="F26:F37" si="16">IF(OR(C26="",D26=""),"",IFERROR(INDIRECT("'Investment_Prioritization'!G"&amp;D26),IFERROR(INDIRECT("'Insurance_Analysis'!G"&amp;D26),"")))</f>
        <v>37</v>
      </c>
      <c r="G26" s="75" t="s">
        <f t="shared" ref="G26:G37" si="17">IF(E26="","",E26/4)</f>
        <v>37</v>
      </c>
      <c r="H26" s="75" t="s">
        <f t="shared" ref="H26:H37" si="18">IF(E26="","",E26/4)</f>
        <v>37</v>
      </c>
      <c r="I26" s="75" t="s">
        <f t="shared" ref="I26:I37" si="19">IF(E26="","",E26/4)</f>
        <v>37</v>
      </c>
      <c r="J26" s="75" t="s">
        <f t="shared" ref="J26:J37" si="20">IF(E26="","",E26/4)</f>
        <v>37</v>
      </c>
      <c r="K26" s="75">
        <f t="shared" si="6"/>
        <v>0.0</v>
      </c>
      <c r="L26" s="75" t="s">
        <f t="shared" si="7"/>
        <v>37</v>
      </c>
      <c r="R26" s="125">
        <f t="shared" si="13"/>
      </c>
      <c r="S26" s="125">
        <f t="shared" si="14"/>
        <v>0.0</v>
      </c>
    </row>
    <row r="27" customFormat="1" s="83">
      <c r="A27" s="82"/>
      <c r="E27" s="75" t="s">
        <f t="shared" si="15"/>
        <v>37</v>
      </c>
      <c r="F27" s="75" t="s">
        <f t="shared" si="16"/>
        <v>37</v>
      </c>
      <c r="G27" s="75" t="s">
        <f t="shared" si="17"/>
        <v>37</v>
      </c>
      <c r="H27" s="75" t="s">
        <f t="shared" si="18"/>
        <v>37</v>
      </c>
      <c r="I27" s="75" t="s">
        <f t="shared" si="19"/>
        <v>37</v>
      </c>
      <c r="J27" s="75" t="s">
        <f t="shared" si="20"/>
        <v>37</v>
      </c>
      <c r="K27" s="75">
        <f t="shared" si="6"/>
        <v>0.0</v>
      </c>
      <c r="L27" s="75" t="s">
        <f t="shared" si="7"/>
        <v>37</v>
      </c>
      <c r="R27" s="125">
        <f t="shared" si="13"/>
      </c>
      <c r="S27" s="125">
        <f t="shared" si="14"/>
        <v>0.0</v>
      </c>
    </row>
    <row r="28" customFormat="1" s="83">
      <c r="A28" s="82"/>
      <c r="E28" s="75" t="s">
        <f t="shared" si="15"/>
        <v>37</v>
      </c>
      <c r="F28" s="75" t="s">
        <f t="shared" si="16"/>
        <v>37</v>
      </c>
      <c r="G28" s="75" t="s">
        <f t="shared" si="17"/>
        <v>37</v>
      </c>
      <c r="H28" s="75" t="s">
        <f t="shared" si="18"/>
        <v>37</v>
      </c>
      <c r="I28" s="75" t="s">
        <f t="shared" si="19"/>
        <v>37</v>
      </c>
      <c r="J28" s="75" t="s">
        <f t="shared" si="20"/>
        <v>37</v>
      </c>
      <c r="K28" s="75">
        <f t="shared" si="6"/>
        <v>0.0</v>
      </c>
      <c r="L28" s="75" t="s">
        <f t="shared" si="7"/>
        <v>37</v>
      </c>
      <c r="R28" s="125">
        <f t="shared" si="13"/>
      </c>
      <c r="S28" s="125">
        <f t="shared" si="14"/>
        <v>0.0</v>
      </c>
    </row>
    <row r="29" customFormat="1" s="83">
      <c r="A29" s="82"/>
      <c r="E29" s="75" t="s">
        <f t="shared" si="15"/>
        <v>37</v>
      </c>
      <c r="F29" s="75" t="s">
        <f t="shared" si="16"/>
        <v>37</v>
      </c>
      <c r="G29" s="75" t="s">
        <f t="shared" si="17"/>
        <v>37</v>
      </c>
      <c r="H29" s="75" t="s">
        <f t="shared" si="18"/>
        <v>37</v>
      </c>
      <c r="I29" s="75" t="s">
        <f t="shared" si="19"/>
        <v>37</v>
      </c>
      <c r="J29" s="75" t="s">
        <f t="shared" si="20"/>
        <v>37</v>
      </c>
      <c r="K29" s="75">
        <f t="shared" si="6"/>
        <v>0.0</v>
      </c>
      <c r="L29" s="75" t="s">
        <f t="shared" si="7"/>
        <v>37</v>
      </c>
      <c r="R29" s="125">
        <f t="shared" si="13"/>
      </c>
      <c r="S29" s="125">
        <f t="shared" si="14"/>
        <v>0.0</v>
      </c>
    </row>
    <row r="30" customFormat="1" s="83">
      <c r="A30" s="82"/>
      <c r="E30" s="75" t="s">
        <f t="shared" si="15"/>
        <v>37</v>
      </c>
      <c r="F30" s="75" t="s">
        <f t="shared" si="16"/>
        <v>37</v>
      </c>
      <c r="G30" s="75" t="s">
        <f t="shared" si="17"/>
        <v>37</v>
      </c>
      <c r="H30" s="75" t="s">
        <f t="shared" si="18"/>
        <v>37</v>
      </c>
      <c r="I30" s="75" t="s">
        <f t="shared" si="19"/>
        <v>37</v>
      </c>
      <c r="J30" s="75" t="s">
        <f t="shared" si="20"/>
        <v>37</v>
      </c>
      <c r="K30" s="75">
        <f t="shared" si="6"/>
        <v>0.0</v>
      </c>
      <c r="L30" s="75" t="s">
        <f t="shared" si="7"/>
        <v>37</v>
      </c>
      <c r="R30" s="125">
        <f t="shared" si="13"/>
      </c>
      <c r="S30" s="125">
        <f t="shared" si="14"/>
        <v>0.0</v>
      </c>
    </row>
    <row r="31" customFormat="1" s="83">
      <c r="A31" s="82"/>
      <c r="E31" s="75" t="s">
        <f t="shared" si="15"/>
        <v>37</v>
      </c>
      <c r="F31" s="75" t="s">
        <f t="shared" si="16"/>
        <v>37</v>
      </c>
      <c r="G31" s="75" t="s">
        <f t="shared" si="17"/>
        <v>37</v>
      </c>
      <c r="H31" s="75" t="s">
        <f t="shared" si="18"/>
        <v>37</v>
      </c>
      <c r="I31" s="75" t="s">
        <f t="shared" si="19"/>
        <v>37</v>
      </c>
      <c r="J31" s="75" t="s">
        <f t="shared" si="20"/>
        <v>37</v>
      </c>
      <c r="K31" s="75">
        <f t="shared" si="6"/>
        <v>0.0</v>
      </c>
      <c r="L31" s="75" t="s">
        <f t="shared" si="7"/>
        <v>37</v>
      </c>
      <c r="R31" s="125">
        <f t="shared" si="13"/>
      </c>
      <c r="S31" s="125">
        <f t="shared" si="14"/>
        <v>0.0</v>
      </c>
    </row>
    <row r="32" customFormat="1" s="83">
      <c r="A32" s="82"/>
      <c r="E32" s="75" t="s">
        <f t="shared" si="15"/>
        <v>37</v>
      </c>
      <c r="F32" s="75" t="s">
        <f t="shared" si="16"/>
        <v>37</v>
      </c>
      <c r="G32" s="75" t="s">
        <f t="shared" si="17"/>
        <v>37</v>
      </c>
      <c r="H32" s="75" t="s">
        <f t="shared" si="18"/>
        <v>37</v>
      </c>
      <c r="I32" s="75" t="s">
        <f t="shared" si="19"/>
        <v>37</v>
      </c>
      <c r="J32" s="75" t="s">
        <f t="shared" si="20"/>
        <v>37</v>
      </c>
      <c r="K32" s="75">
        <f t="shared" si="6"/>
        <v>0.0</v>
      </c>
      <c r="L32" s="75" t="s">
        <f t="shared" si="7"/>
        <v>37</v>
      </c>
      <c r="R32" s="125">
        <f t="shared" si="13"/>
      </c>
      <c r="S32" s="125">
        <f t="shared" si="14"/>
        <v>0.0</v>
      </c>
    </row>
    <row r="33" customFormat="1" s="83">
      <c r="A33" s="82"/>
      <c r="E33" s="75" t="s">
        <f t="shared" si="15"/>
        <v>37</v>
      </c>
      <c r="F33" s="75" t="s">
        <f t="shared" si="16"/>
        <v>37</v>
      </c>
      <c r="G33" s="75" t="s">
        <f t="shared" si="17"/>
        <v>37</v>
      </c>
      <c r="H33" s="75" t="s">
        <f t="shared" si="18"/>
        <v>37</v>
      </c>
      <c r="I33" s="75" t="s">
        <f t="shared" si="19"/>
        <v>37</v>
      </c>
      <c r="J33" s="75" t="s">
        <f t="shared" si="20"/>
        <v>37</v>
      </c>
      <c r="K33" s="75">
        <f t="shared" si="6"/>
        <v>0.0</v>
      </c>
      <c r="L33" s="75" t="s">
        <f t="shared" si="7"/>
        <v>37</v>
      </c>
      <c r="R33" s="125">
        <f t="shared" si="13"/>
      </c>
      <c r="S33" s="125">
        <f t="shared" si="14"/>
        <v>0.0</v>
      </c>
    </row>
    <row r="34" customFormat="1" s="83">
      <c r="A34" s="82"/>
      <c r="E34" s="75" t="s">
        <f t="shared" si="15"/>
        <v>37</v>
      </c>
      <c r="F34" s="75" t="s">
        <f t="shared" si="16"/>
        <v>37</v>
      </c>
      <c r="G34" s="75" t="s">
        <f t="shared" si="17"/>
        <v>37</v>
      </c>
      <c r="H34" s="75" t="s">
        <f t="shared" si="18"/>
        <v>37</v>
      </c>
      <c r="I34" s="75" t="s">
        <f t="shared" si="19"/>
        <v>37</v>
      </c>
      <c r="J34" s="75" t="s">
        <f t="shared" si="20"/>
        <v>37</v>
      </c>
      <c r="K34" s="75">
        <f t="shared" si="6"/>
        <v>0.0</v>
      </c>
      <c r="L34" s="75" t="s">
        <f t="shared" si="7"/>
        <v>37</v>
      </c>
      <c r="R34" s="125">
        <f t="shared" si="13"/>
      </c>
      <c r="S34" s="125">
        <f t="shared" si="14"/>
        <v>0.0</v>
      </c>
    </row>
    <row r="35" customFormat="1" s="83">
      <c r="A35" s="82"/>
      <c r="E35" s="75" t="s">
        <f t="shared" si="15"/>
        <v>37</v>
      </c>
      <c r="F35" s="75" t="s">
        <f t="shared" si="16"/>
        <v>37</v>
      </c>
      <c r="G35" s="75" t="s">
        <f t="shared" si="17"/>
        <v>37</v>
      </c>
      <c r="H35" s="75" t="s">
        <f t="shared" si="18"/>
        <v>37</v>
      </c>
      <c r="I35" s="75" t="s">
        <f t="shared" si="19"/>
        <v>37</v>
      </c>
      <c r="J35" s="75" t="s">
        <f t="shared" si="20"/>
        <v>37</v>
      </c>
      <c r="K35" s="75">
        <f t="shared" si="6"/>
        <v>0.0</v>
      </c>
      <c r="L35" s="75" t="s">
        <f t="shared" si="7"/>
        <v>37</v>
      </c>
      <c r="R35" s="125">
        <f t="shared" si="13"/>
      </c>
      <c r="S35" s="125">
        <f t="shared" si="14"/>
        <v>0.0</v>
      </c>
    </row>
    <row r="36" customFormat="1" s="83">
      <c r="A36" s="82"/>
      <c r="E36" s="75" t="s">
        <f t="shared" si="15"/>
        <v>37</v>
      </c>
      <c r="F36" s="75" t="s">
        <f t="shared" si="16"/>
        <v>37</v>
      </c>
      <c r="G36" s="75" t="s">
        <f t="shared" si="17"/>
        <v>37</v>
      </c>
      <c r="H36" s="75" t="s">
        <f t="shared" si="18"/>
        <v>37</v>
      </c>
      <c r="I36" s="75" t="s">
        <f t="shared" si="19"/>
        <v>37</v>
      </c>
      <c r="J36" s="75" t="s">
        <f t="shared" si="20"/>
        <v>37</v>
      </c>
      <c r="K36" s="75">
        <f t="shared" si="6"/>
        <v>0.0</v>
      </c>
      <c r="L36" s="75" t="s">
        <f t="shared" si="7"/>
        <v>37</v>
      </c>
      <c r="R36" s="125">
        <f t="shared" si="13"/>
      </c>
      <c r="S36" s="125">
        <f t="shared" si="14"/>
        <v>0.0</v>
      </c>
    </row>
    <row r="37" customFormat="1" s="83">
      <c r="A37" s="82"/>
      <c r="E37" s="75" t="s">
        <f t="shared" si="15"/>
        <v>37</v>
      </c>
      <c r="F37" s="75" t="s">
        <f t="shared" si="16"/>
        <v>37</v>
      </c>
      <c r="G37" s="75" t="s">
        <f t="shared" si="17"/>
        <v>37</v>
      </c>
      <c r="H37" s="75" t="s">
        <f t="shared" si="18"/>
        <v>37</v>
      </c>
      <c r="I37" s="75" t="s">
        <f t="shared" si="19"/>
        <v>37</v>
      </c>
      <c r="J37" s="75" t="s">
        <f t="shared" si="20"/>
        <v>37</v>
      </c>
      <c r="K37" s="75">
        <f t="shared" si="6"/>
        <v>0.0</v>
      </c>
      <c r="L37" s="75" t="s">
        <f t="shared" si="7"/>
        <v>37</v>
      </c>
      <c r="R37" s="125">
        <f t="shared" si="13"/>
      </c>
      <c r="S37" s="125">
        <f t="shared" si="14"/>
        <v>0.0</v>
      </c>
    </row>
    <row r="38" customFormat="1" s="83">
      <c r="A38" s="82"/>
      <c r="E38" s="75"/>
      <c r="F38" s="75"/>
      <c r="G38" s="75"/>
      <c r="H38" s="75"/>
      <c r="I38" s="75"/>
      <c r="J38" s="75"/>
      <c r="K38" s="75">
        <f t="shared" si="6"/>
        <v>0.0</v>
      </c>
      <c r="L38" s="75" t="s">
        <f t="shared" ref="L38:L41" si="21">IF(AND(E39="",F39=""),"",IF($B39="Insurance",IF(F39="",0,F39*(1+$N$3)),IF(F39="",0,F39*(1+$N$2))))</f>
        <v>37</v>
      </c>
      <c r="R38" s="125">
        <f t="shared" si="13"/>
      </c>
      <c r="S38" s="125">
        <f t="shared" si="14"/>
        <v>0.0</v>
      </c>
    </row>
    <row r="39" customFormat="1" s="83">
      <c r="A39" s="82"/>
      <c r="E39" s="75"/>
      <c r="F39" s="75"/>
      <c r="G39" s="75"/>
      <c r="H39" s="75"/>
      <c r="I39" s="75"/>
      <c r="J39" s="75"/>
      <c r="K39" s="75">
        <f t="shared" si="6"/>
        <v>0.0</v>
      </c>
      <c r="L39" s="75" t="s">
        <f t="shared" si="21"/>
        <v>37</v>
      </c>
      <c r="R39" s="125">
        <f t="shared" si="13"/>
      </c>
      <c r="S39" s="125">
        <f t="shared" si="14"/>
        <v>0.0</v>
      </c>
    </row>
    <row r="40" ht="43.0" customFormat="1" s="53">
      <c r="A40" s="126" t="s">
        <v>166</v>
      </c>
      <c r="B40" s="127"/>
      <c r="E40" s="128"/>
      <c r="F40" s="128"/>
      <c r="G40" s="128"/>
      <c r="H40" s="128"/>
      <c r="I40" s="128"/>
      <c r="J40" s="128"/>
      <c r="K40" s="128"/>
      <c r="L40" s="128" t="s">
        <f t="shared" si="21"/>
        <v>37</v>
      </c>
    </row>
    <row r="41" ht="43.0" customFormat="1" s="53">
      <c r="A41" s="126" t="s">
        <v>167</v>
      </c>
      <c r="B41" s="127">
        <f>SUM(E8:E39)</f>
        <v>7226000.0</v>
      </c>
      <c r="E41" s="128"/>
      <c r="F41" s="128"/>
      <c r="G41" s="128"/>
      <c r="H41" s="128"/>
      <c r="I41" s="128"/>
      <c r="J41" s="128"/>
      <c r="K41" s="128"/>
      <c r="L41" s="128" t="s">
        <f t="shared" si="21"/>
        <v>37</v>
      </c>
    </row>
    <row r="42" ht="43.0" customFormat="1" s="53">
      <c r="A42" s="126" t="s">
        <v>168</v>
      </c>
      <c r="B42" s="127">
        <f>SUM(F8:F39)</f>
        <v>1058000.0</v>
      </c>
      <c r="E42" s="128"/>
      <c r="F42" s="128"/>
      <c r="G42" s="128"/>
      <c r="H42" s="128"/>
      <c r="I42" s="128"/>
      <c r="J42" s="128"/>
      <c r="K42" s="128"/>
      <c r="L42" s="128"/>
    </row>
    <row r="43" ht="58.0" customFormat="1" s="53">
      <c r="A43" s="126" t="s">
        <v>169</v>
      </c>
      <c r="B43" s="127">
        <f>SUM('Insurance_Analysis'!G2:G39)</f>
        <v>34500.0</v>
      </c>
      <c r="E43" s="128"/>
      <c r="F43" s="128"/>
      <c r="G43" s="128"/>
      <c r="H43" s="128"/>
      <c r="I43" s="128"/>
      <c r="J43" s="128"/>
      <c r="K43" s="128"/>
      <c r="L43" s="128"/>
    </row>
    <row r="44" ht="101.0" customFormat="1" s="53">
      <c r="A44" s="126" t="s">
        <v>170</v>
      </c>
      <c r="B44" s="127">
        <f>SUM(B41,B42,B39)</f>
        <v>8284000.0</v>
      </c>
      <c r="E44" s="128"/>
      <c r="F44" s="128"/>
      <c r="G44" s="128"/>
      <c r="H44" s="128"/>
      <c r="I44" s="128"/>
      <c r="J44" s="128"/>
      <c r="K44" s="128"/>
      <c r="L44" s="128"/>
    </row>
    <row r="45" customFormat="1" s="53">
      <c r="A45" s="126"/>
      <c r="B45" s="127"/>
      <c r="E45" s="128"/>
      <c r="F45" s="128"/>
      <c r="G45" s="128"/>
      <c r="H45" s="128"/>
      <c r="I45" s="128"/>
      <c r="J45" s="128"/>
      <c r="K45" s="128"/>
      <c r="L45" s="128"/>
    </row>
    <row r="46" ht="43.0" customFormat="1" s="53">
      <c r="A46" s="126" t="s">
        <v>171</v>
      </c>
      <c r="B46" s="127"/>
      <c r="E46" s="128"/>
      <c r="F46" s="128"/>
      <c r="G46" s="128"/>
      <c r="H46" s="128"/>
      <c r="I46" s="128"/>
      <c r="J46" s="128"/>
      <c r="K46" s="128"/>
      <c r="L46" s="128"/>
    </row>
    <row r="47" customFormat="1" s="53">
      <c r="A47" s="126" t="s">
        <v>172</v>
      </c>
      <c r="B47" s="127">
        <f>SUM(G8:G39)</f>
        <v>3877500.0</v>
      </c>
      <c r="E47" s="128"/>
      <c r="F47" s="128"/>
      <c r="G47" s="128"/>
      <c r="H47" s="128"/>
      <c r="I47" s="128"/>
      <c r="J47" s="128"/>
      <c r="K47" s="128"/>
      <c r="L47" s="128"/>
    </row>
    <row r="48" customFormat="1" s="53">
      <c r="A48" s="126" t="s">
        <v>173</v>
      </c>
      <c r="B48" s="127">
        <f>SUM(H8:H39)</f>
        <v>3877500.0</v>
      </c>
      <c r="E48" s="128"/>
      <c r="F48" s="128"/>
      <c r="G48" s="128"/>
      <c r="H48" s="128"/>
      <c r="I48" s="128"/>
      <c r="J48" s="128"/>
      <c r="K48" s="128"/>
      <c r="L48" s="128"/>
    </row>
    <row r="49" customFormat="1" s="53">
      <c r="A49" s="126" t="s">
        <v>174</v>
      </c>
      <c r="B49" s="127">
        <f>SUM(I8:I37)</f>
        <v>264500.0</v>
      </c>
      <c r="E49" s="128"/>
      <c r="F49" s="128"/>
      <c r="G49" s="128"/>
      <c r="H49" s="128"/>
      <c r="I49" s="128"/>
      <c r="J49" s="128"/>
      <c r="K49" s="128"/>
      <c r="L49" s="128"/>
    </row>
    <row r="50" customFormat="1" s="53">
      <c r="A50" s="126" t="s">
        <v>175</v>
      </c>
      <c r="B50" s="127">
        <f>SUM(J8:J39)</f>
        <v>264500.0</v>
      </c>
      <c r="E50" s="128"/>
      <c r="F50" s="128"/>
      <c r="G50" s="128"/>
      <c r="H50" s="128"/>
      <c r="I50" s="128"/>
      <c r="J50" s="128"/>
      <c r="K50" s="128"/>
      <c r="L50" s="128"/>
    </row>
    <row r="51" ht="58.0" customFormat="1" s="53">
      <c r="A51" s="126" t="s">
        <v>176</v>
      </c>
      <c r="B51" s="127">
        <f>SUM(K8:K39)</f>
        <v>8284000.0</v>
      </c>
      <c r="E51" s="128"/>
      <c r="F51" s="128"/>
      <c r="G51" s="128"/>
      <c r="H51" s="128"/>
      <c r="I51" s="128"/>
      <c r="J51" s="128"/>
      <c r="K51" s="128"/>
      <c r="L51" s="128"/>
    </row>
    <row r="52" customFormat="1" s="53">
      <c r="A52" s="129"/>
      <c r="E52" s="128"/>
      <c r="F52" s="128"/>
      <c r="G52" s="128"/>
      <c r="H52" s="128"/>
      <c r="I52" s="128"/>
      <c r="J52" s="128"/>
      <c r="K52" s="128"/>
      <c r="L52" s="128"/>
    </row>
    <row r="53" customFormat="1" s="53">
      <c r="A53" s="129" t="s">
        <v>177</v>
      </c>
      <c r="E53" s="128"/>
      <c r="F53" s="128"/>
      <c r="G53" s="128"/>
      <c r="H53" s="128"/>
      <c r="I53" s="128"/>
      <c r="J53" s="128"/>
      <c r="K53" s="128"/>
      <c r="L53" s="128"/>
    </row>
    <row r="54" ht="130.0" customFormat="1" s="53">
      <c r="A54" s="129" t="s">
        <v>178</v>
      </c>
      <c r="E54" s="128"/>
      <c r="F54" s="128"/>
      <c r="G54" s="128"/>
      <c r="H54" s="128"/>
      <c r="I54" s="128"/>
      <c r="J54" s="128"/>
      <c r="K54" s="128"/>
      <c r="L54" s="128"/>
    </row>
    <row r="55" ht="216.0" customFormat="1" s="53">
      <c r="A55" s="129" t="s">
        <v>179</v>
      </c>
      <c r="E55" s="128"/>
      <c r="F55" s="128"/>
      <c r="G55" s="128"/>
      <c r="H55" s="128"/>
      <c r="I55" s="128"/>
      <c r="J55" s="128"/>
      <c r="K55" s="128"/>
      <c r="L55" s="128"/>
    </row>
    <row r="56" ht="216.0" customFormat="1" s="53">
      <c r="A56" s="129" t="s">
        <v>180</v>
      </c>
      <c r="E56" s="128"/>
      <c r="F56" s="128"/>
      <c r="G56" s="128"/>
      <c r="H56" s="128"/>
      <c r="I56" s="128"/>
      <c r="J56" s="128"/>
      <c r="K56" s="128"/>
      <c r="L56" s="128"/>
    </row>
    <row r="57" customFormat="1" s="28">
      <c r="E57" s="130"/>
      <c r="F57" s="130"/>
      <c r="G57" s="130"/>
      <c r="H57" s="130"/>
      <c r="I57" s="130"/>
      <c r="J57" s="130"/>
      <c r="K57" s="130"/>
      <c r="L57" s="130"/>
    </row>
    <row r="58" customFormat="1" s="28">
      <c r="E58" s="130"/>
      <c r="F58" s="130"/>
      <c r="G58" s="130"/>
      <c r="H58" s="130"/>
      <c r="I58" s="130"/>
      <c r="J58" s="130"/>
      <c r="K58" s="130"/>
      <c r="L58" s="130"/>
    </row>
    <row r="59" customFormat="1" s="28">
      <c r="E59" s="130"/>
      <c r="F59" s="130"/>
      <c r="G59" s="130"/>
      <c r="H59" s="130"/>
      <c r="I59" s="130"/>
      <c r="J59" s="130"/>
      <c r="K59" s="130"/>
      <c r="L59" s="130"/>
    </row>
    <row r="60" customFormat="1" s="28">
      <c r="E60" s="130"/>
      <c r="F60" s="130"/>
      <c r="G60" s="130"/>
      <c r="H60" s="130"/>
      <c r="I60" s="130"/>
      <c r="J60" s="130"/>
      <c r="K60" s="130"/>
      <c r="L60" s="130"/>
    </row>
    <row r="61" customFormat="1" s="28">
      <c r="E61" s="130"/>
      <c r="F61" s="130"/>
      <c r="G61" s="130"/>
      <c r="H61" s="130"/>
      <c r="I61" s="130"/>
      <c r="J61" s="130"/>
      <c r="K61" s="130"/>
      <c r="L61" s="130"/>
    </row>
    <row r="62" customFormat="1" s="28">
      <c r="E62" s="130"/>
      <c r="F62" s="130"/>
      <c r="G62" s="130"/>
      <c r="H62" s="130"/>
      <c r="I62" s="130"/>
      <c r="J62" s="130"/>
      <c r="K62" s="130"/>
      <c r="L62" s="130"/>
    </row>
    <row r="63" customFormat="1" s="28">
      <c r="E63" s="130"/>
      <c r="F63" s="130"/>
      <c r="G63" s="130"/>
      <c r="H63" s="130"/>
      <c r="I63" s="130"/>
      <c r="J63" s="130"/>
      <c r="K63" s="130"/>
      <c r="L63" s="130"/>
    </row>
    <row r="64" customFormat="1" s="28">
      <c r="E64" s="130"/>
      <c r="F64" s="130"/>
      <c r="G64" s="130"/>
      <c r="H64" s="130"/>
      <c r="I64" s="130"/>
      <c r="J64" s="130"/>
      <c r="K64" s="130"/>
      <c r="L64" s="130"/>
    </row>
    <row r="65" customFormat="1" s="28">
      <c r="E65" s="130"/>
      <c r="F65" s="130"/>
      <c r="G65" s="130"/>
      <c r="H65" s="130"/>
      <c r="I65" s="130"/>
      <c r="J65" s="130"/>
      <c r="K65" s="130"/>
      <c r="L65" s="130"/>
    </row>
    <row r="66" customFormat="1" s="28">
      <c r="E66" s="130"/>
      <c r="F66" s="130"/>
      <c r="G66" s="130"/>
      <c r="H66" s="130"/>
      <c r="I66" s="130"/>
      <c r="J66" s="130"/>
      <c r="K66" s="130"/>
      <c r="L66" s="130"/>
    </row>
    <row r="67" customFormat="1" s="28">
      <c r="E67" s="130"/>
      <c r="F67" s="130"/>
      <c r="G67" s="130"/>
      <c r="H67" s="130"/>
      <c r="I67" s="130"/>
      <c r="J67" s="130"/>
      <c r="K67" s="130"/>
      <c r="L67" s="130"/>
    </row>
    <row r="68" customFormat="1" s="28">
      <c r="E68" s="130"/>
      <c r="F68" s="130"/>
      <c r="G68" s="130"/>
      <c r="H68" s="130"/>
      <c r="I68" s="130"/>
      <c r="J68" s="130"/>
      <c r="K68" s="130"/>
      <c r="L68" s="130"/>
    </row>
    <row r="69" customFormat="1" s="28">
      <c r="E69" s="130"/>
      <c r="F69" s="130"/>
      <c r="G69" s="130"/>
      <c r="H69" s="130"/>
      <c r="I69" s="130"/>
      <c r="J69" s="130"/>
      <c r="K69" s="130"/>
      <c r="L69" s="130"/>
    </row>
    <row r="70" customFormat="1" s="28">
      <c r="E70" s="130"/>
      <c r="F70" s="130"/>
      <c r="G70" s="130"/>
      <c r="H70" s="130"/>
      <c r="I70" s="130"/>
      <c r="J70" s="130"/>
      <c r="K70" s="130"/>
      <c r="L70" s="130"/>
    </row>
    <row r="71" customFormat="1" s="28">
      <c r="E71" s="130"/>
      <c r="F71" s="130"/>
      <c r="G71" s="130"/>
      <c r="H71" s="130"/>
      <c r="I71" s="130"/>
      <c r="J71" s="130"/>
      <c r="K71" s="130"/>
      <c r="L71" s="130"/>
    </row>
    <row r="72" customFormat="1" s="28">
      <c r="E72" s="130"/>
      <c r="F72" s="130"/>
      <c r="G72" s="130"/>
      <c r="H72" s="130"/>
      <c r="I72" s="130"/>
      <c r="J72" s="130"/>
      <c r="K72" s="130"/>
      <c r="L72" s="130"/>
    </row>
    <row r="73" customFormat="1" s="28">
      <c r="E73" s="130"/>
      <c r="F73" s="130"/>
      <c r="G73" s="130"/>
      <c r="H73" s="130"/>
      <c r="I73" s="130"/>
      <c r="J73" s="130"/>
      <c r="K73" s="130"/>
      <c r="L73" s="130"/>
    </row>
    <row r="74" customFormat="1" s="28">
      <c r="E74" s="130"/>
      <c r="F74" s="130"/>
      <c r="G74" s="130"/>
      <c r="H74" s="130"/>
      <c r="I74" s="130"/>
      <c r="J74" s="130"/>
      <c r="K74" s="130"/>
      <c r="L74" s="130"/>
    </row>
    <row r="75" customFormat="1" s="28">
      <c r="E75" s="130"/>
      <c r="F75" s="130"/>
      <c r="G75" s="130"/>
      <c r="H75" s="130"/>
      <c r="I75" s="130"/>
      <c r="J75" s="130"/>
      <c r="K75" s="130"/>
      <c r="L75" s="130"/>
    </row>
    <row r="76" customFormat="1" s="28">
      <c r="E76" s="130"/>
      <c r="F76" s="130"/>
      <c r="G76" s="130"/>
      <c r="H76" s="130"/>
      <c r="I76" s="130"/>
      <c r="J76" s="130"/>
      <c r="K76" s="130"/>
      <c r="L76" s="130"/>
    </row>
  </sheetData>
  <legacyDrawing r:id="rId2"/>
  <extLst/>
</worksheet>
</file>

<file path=docProps/app.xml><?xml version="1.0" encoding="utf-8"?>
<Properties xmlns="http://schemas.openxmlformats.org/officeDocument/2006/extended-properties" xmlns:vt="http://schemas.openxmlformats.org/officeDocument/2006/docPropsVTypes">
  <Application>Zoho Sheet Writer</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2025-12-16T11:41:38Z</dcterms:created>
</cp:coreProperties>
</file>